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 activeTab="1"/>
  </bookViews>
  <sheets>
    <sheet name="Rekapitulace stavby" sheetId="1" r:id="rId1"/>
    <sheet name="schodiste - PD na opravu ..." sheetId="2" r:id="rId2"/>
  </sheets>
  <definedNames>
    <definedName name="_xlnm._FilterDatabase" localSheetId="1" hidden="1">'schodiste - PD na opravu ...'!$C$134:$K$262</definedName>
    <definedName name="_xlnm.Print_Titles" localSheetId="0">'Rekapitulace stavby'!$92:$92</definedName>
    <definedName name="_xlnm.Print_Titles" localSheetId="1">'schodiste - PD na opravu ...'!$134:$134</definedName>
    <definedName name="_xlnm.Print_Area" localSheetId="0">'Rekapitulace stavby'!$D$4:$AO$76,'Rekapitulace stavby'!$C$82:$AQ$96</definedName>
    <definedName name="_xlnm.Print_Area" localSheetId="1">'schodiste - PD na opravu ...'!$C$4:$J$76,'schodiste - PD na opravu ...'!$C$82:$J$118,'schodiste - PD na opravu ...'!$C$124:$K$262</definedName>
  </definedName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M87" i="1" l="1"/>
  <c r="J16" i="2"/>
  <c r="J15" i="2"/>
  <c r="BK262" i="2"/>
  <c r="BK261" i="2" s="1"/>
  <c r="J261" i="2" s="1"/>
  <c r="J117" i="2" s="1"/>
  <c r="BI262" i="2"/>
  <c r="BH262" i="2"/>
  <c r="BG262" i="2"/>
  <c r="BF262" i="2"/>
  <c r="T262" i="2"/>
  <c r="R262" i="2"/>
  <c r="P262" i="2"/>
  <c r="J262" i="2"/>
  <c r="BE262" i="2" s="1"/>
  <c r="T261" i="2"/>
  <c r="R261" i="2"/>
  <c r="P261" i="2"/>
  <c r="BK260" i="2"/>
  <c r="BI260" i="2"/>
  <c r="BH260" i="2"/>
  <c r="BG260" i="2"/>
  <c r="BF260" i="2"/>
  <c r="T260" i="2"/>
  <c r="T259" i="2" s="1"/>
  <c r="T254" i="2" s="1"/>
  <c r="R260" i="2"/>
  <c r="P260" i="2"/>
  <c r="J260" i="2"/>
  <c r="BE260" i="2" s="1"/>
  <c r="BK259" i="2"/>
  <c r="R259" i="2"/>
  <c r="P259" i="2"/>
  <c r="J259" i="2"/>
  <c r="BK258" i="2"/>
  <c r="BI258" i="2"/>
  <c r="BH258" i="2"/>
  <c r="BG258" i="2"/>
  <c r="BF258" i="2"/>
  <c r="T258" i="2"/>
  <c r="R258" i="2"/>
  <c r="R257" i="2" s="1"/>
  <c r="P258" i="2"/>
  <c r="J258" i="2"/>
  <c r="BE258" i="2" s="1"/>
  <c r="BK257" i="2"/>
  <c r="T257" i="2"/>
  <c r="P257" i="2"/>
  <c r="J257" i="2"/>
  <c r="BK256" i="2"/>
  <c r="BK255" i="2" s="1"/>
  <c r="BI256" i="2"/>
  <c r="BH256" i="2"/>
  <c r="BG256" i="2"/>
  <c r="BF256" i="2"/>
  <c r="T256" i="2"/>
  <c r="R256" i="2"/>
  <c r="P256" i="2"/>
  <c r="P255" i="2" s="1"/>
  <c r="P254" i="2" s="1"/>
  <c r="J256" i="2"/>
  <c r="BE256" i="2" s="1"/>
  <c r="T255" i="2"/>
  <c r="R255" i="2"/>
  <c r="R254" i="2" s="1"/>
  <c r="BK253" i="2"/>
  <c r="BI253" i="2"/>
  <c r="BH253" i="2"/>
  <c r="BG253" i="2"/>
  <c r="BF253" i="2"/>
  <c r="T253" i="2"/>
  <c r="R253" i="2"/>
  <c r="P253" i="2"/>
  <c r="J253" i="2"/>
  <c r="BE253" i="2" s="1"/>
  <c r="BK251" i="2"/>
  <c r="BI251" i="2"/>
  <c r="BH251" i="2"/>
  <c r="BG251" i="2"/>
  <c r="BF251" i="2"/>
  <c r="T251" i="2"/>
  <c r="R251" i="2"/>
  <c r="P251" i="2"/>
  <c r="J251" i="2"/>
  <c r="BE251" i="2" s="1"/>
  <c r="BK250" i="2"/>
  <c r="BI250" i="2"/>
  <c r="BH250" i="2"/>
  <c r="BG250" i="2"/>
  <c r="BF250" i="2"/>
  <c r="T250" i="2"/>
  <c r="R250" i="2"/>
  <c r="P250" i="2"/>
  <c r="J250" i="2"/>
  <c r="BE250" i="2" s="1"/>
  <c r="BK249" i="2"/>
  <c r="BI249" i="2"/>
  <c r="BH249" i="2"/>
  <c r="BG249" i="2"/>
  <c r="BF249" i="2"/>
  <c r="T249" i="2"/>
  <c r="R249" i="2"/>
  <c r="P249" i="2"/>
  <c r="J249" i="2"/>
  <c r="BE249" i="2" s="1"/>
  <c r="BK248" i="2"/>
  <c r="BI248" i="2"/>
  <c r="BH248" i="2"/>
  <c r="BG248" i="2"/>
  <c r="BF248" i="2"/>
  <c r="T248" i="2"/>
  <c r="R248" i="2"/>
  <c r="P248" i="2"/>
  <c r="J248" i="2"/>
  <c r="BE248" i="2" s="1"/>
  <c r="BK247" i="2"/>
  <c r="BI247" i="2"/>
  <c r="BH247" i="2"/>
  <c r="BG247" i="2"/>
  <c r="BF247" i="2"/>
  <c r="T247" i="2"/>
  <c r="R247" i="2"/>
  <c r="P247" i="2"/>
  <c r="J247" i="2"/>
  <c r="BE247" i="2" s="1"/>
  <c r="BK245" i="2"/>
  <c r="BI245" i="2"/>
  <c r="BH245" i="2"/>
  <c r="BG245" i="2"/>
  <c r="BF245" i="2"/>
  <c r="T245" i="2"/>
  <c r="R245" i="2"/>
  <c r="P245" i="2"/>
  <c r="J245" i="2"/>
  <c r="BE245" i="2" s="1"/>
  <c r="BK244" i="2"/>
  <c r="BI244" i="2"/>
  <c r="BH244" i="2"/>
  <c r="BG244" i="2"/>
  <c r="BF244" i="2"/>
  <c r="T244" i="2"/>
  <c r="R244" i="2"/>
  <c r="R243" i="2" s="1"/>
  <c r="P244" i="2"/>
  <c r="J244" i="2"/>
  <c r="BE244" i="2" s="1"/>
  <c r="BK243" i="2"/>
  <c r="T243" i="2"/>
  <c r="P243" i="2"/>
  <c r="J243" i="2"/>
  <c r="BK242" i="2"/>
  <c r="BI242" i="2"/>
  <c r="BH242" i="2"/>
  <c r="BG242" i="2"/>
  <c r="BF242" i="2"/>
  <c r="T242" i="2"/>
  <c r="T241" i="2" s="1"/>
  <c r="R242" i="2"/>
  <c r="P242" i="2"/>
  <c r="P241" i="2" s="1"/>
  <c r="J242" i="2"/>
  <c r="BE242" i="2" s="1"/>
  <c r="BK241" i="2"/>
  <c r="R241" i="2"/>
  <c r="J241" i="2"/>
  <c r="BK240" i="2"/>
  <c r="BI240" i="2"/>
  <c r="BH240" i="2"/>
  <c r="BG240" i="2"/>
  <c r="BF240" i="2"/>
  <c r="T240" i="2"/>
  <c r="R240" i="2"/>
  <c r="P240" i="2"/>
  <c r="J240" i="2"/>
  <c r="BE240" i="2" s="1"/>
  <c r="BK238" i="2"/>
  <c r="BI238" i="2"/>
  <c r="BH238" i="2"/>
  <c r="BG238" i="2"/>
  <c r="BF238" i="2"/>
  <c r="T238" i="2"/>
  <c r="R238" i="2"/>
  <c r="P238" i="2"/>
  <c r="J238" i="2"/>
  <c r="BE238" i="2" s="1"/>
  <c r="BK236" i="2"/>
  <c r="BI236" i="2"/>
  <c r="BH236" i="2"/>
  <c r="BG236" i="2"/>
  <c r="BF236" i="2"/>
  <c r="T236" i="2"/>
  <c r="R236" i="2"/>
  <c r="P236" i="2"/>
  <c r="J236" i="2"/>
  <c r="BE236" i="2" s="1"/>
  <c r="BK234" i="2"/>
  <c r="BI234" i="2"/>
  <c r="BH234" i="2"/>
  <c r="BG234" i="2"/>
  <c r="BF234" i="2"/>
  <c r="T234" i="2"/>
  <c r="R234" i="2"/>
  <c r="P234" i="2"/>
  <c r="J234" i="2"/>
  <c r="BE234" i="2" s="1"/>
  <c r="BK232" i="2"/>
  <c r="BK231" i="2" s="1"/>
  <c r="J231" i="2" s="1"/>
  <c r="J110" i="2" s="1"/>
  <c r="BI232" i="2"/>
  <c r="BH232" i="2"/>
  <c r="BG232" i="2"/>
  <c r="BF232" i="2"/>
  <c r="T232" i="2"/>
  <c r="R232" i="2"/>
  <c r="R231" i="2" s="1"/>
  <c r="P232" i="2"/>
  <c r="J232" i="2"/>
  <c r="BE232" i="2" s="1"/>
  <c r="T231" i="2"/>
  <c r="P231" i="2"/>
  <c r="BK230" i="2"/>
  <c r="BI230" i="2"/>
  <c r="BH230" i="2"/>
  <c r="BG230" i="2"/>
  <c r="BF230" i="2"/>
  <c r="T230" i="2"/>
  <c r="R230" i="2"/>
  <c r="P230" i="2"/>
  <c r="J230" i="2"/>
  <c r="BE230" i="2" s="1"/>
  <c r="BK229" i="2"/>
  <c r="BI229" i="2"/>
  <c r="BH229" i="2"/>
  <c r="BG229" i="2"/>
  <c r="BF229" i="2"/>
  <c r="T229" i="2"/>
  <c r="R229" i="2"/>
  <c r="P229" i="2"/>
  <c r="J229" i="2"/>
  <c r="BE229" i="2" s="1"/>
  <c r="BK228" i="2"/>
  <c r="BK227" i="2" s="1"/>
  <c r="J227" i="2" s="1"/>
  <c r="J109" i="2" s="1"/>
  <c r="BI228" i="2"/>
  <c r="BH228" i="2"/>
  <c r="BG228" i="2"/>
  <c r="BF228" i="2"/>
  <c r="T228" i="2"/>
  <c r="T227" i="2" s="1"/>
  <c r="R228" i="2"/>
  <c r="P228" i="2"/>
  <c r="P227" i="2" s="1"/>
  <c r="J228" i="2"/>
  <c r="BE228" i="2" s="1"/>
  <c r="R227" i="2"/>
  <c r="BK226" i="2"/>
  <c r="BI226" i="2"/>
  <c r="BH226" i="2"/>
  <c r="BG226" i="2"/>
  <c r="BF226" i="2"/>
  <c r="T226" i="2"/>
  <c r="R226" i="2"/>
  <c r="P226" i="2"/>
  <c r="J226" i="2"/>
  <c r="BE226" i="2" s="1"/>
  <c r="BK225" i="2"/>
  <c r="BI225" i="2"/>
  <c r="BH225" i="2"/>
  <c r="BG225" i="2"/>
  <c r="BF225" i="2"/>
  <c r="T225" i="2"/>
  <c r="R225" i="2"/>
  <c r="P225" i="2"/>
  <c r="J225" i="2"/>
  <c r="BE225" i="2" s="1"/>
  <c r="BK224" i="2"/>
  <c r="BI224" i="2"/>
  <c r="BH224" i="2"/>
  <c r="BG224" i="2"/>
  <c r="BF224" i="2"/>
  <c r="T224" i="2"/>
  <c r="R224" i="2"/>
  <c r="P224" i="2"/>
  <c r="J224" i="2"/>
  <c r="BE224" i="2" s="1"/>
  <c r="BK223" i="2"/>
  <c r="BI223" i="2"/>
  <c r="BH223" i="2"/>
  <c r="BG223" i="2"/>
  <c r="BF223" i="2"/>
  <c r="T223" i="2"/>
  <c r="R223" i="2"/>
  <c r="P223" i="2"/>
  <c r="J223" i="2"/>
  <c r="BE223" i="2" s="1"/>
  <c r="BK222" i="2"/>
  <c r="BI222" i="2"/>
  <c r="BH222" i="2"/>
  <c r="BG222" i="2"/>
  <c r="BF222" i="2"/>
  <c r="T222" i="2"/>
  <c r="R222" i="2"/>
  <c r="P222" i="2"/>
  <c r="J222" i="2"/>
  <c r="BE222" i="2" s="1"/>
  <c r="BK221" i="2"/>
  <c r="BI221" i="2"/>
  <c r="BH221" i="2"/>
  <c r="BG221" i="2"/>
  <c r="BF221" i="2"/>
  <c r="T221" i="2"/>
  <c r="R221" i="2"/>
  <c r="P221" i="2"/>
  <c r="J221" i="2"/>
  <c r="BE221" i="2" s="1"/>
  <c r="BK220" i="2"/>
  <c r="BI220" i="2"/>
  <c r="BH220" i="2"/>
  <c r="BG220" i="2"/>
  <c r="BF220" i="2"/>
  <c r="T220" i="2"/>
  <c r="R220" i="2"/>
  <c r="P220" i="2"/>
  <c r="J220" i="2"/>
  <c r="BE220" i="2" s="1"/>
  <c r="BK219" i="2"/>
  <c r="BI219" i="2"/>
  <c r="BH219" i="2"/>
  <c r="BG219" i="2"/>
  <c r="BF219" i="2"/>
  <c r="T219" i="2"/>
  <c r="R219" i="2"/>
  <c r="P219" i="2"/>
  <c r="J219" i="2"/>
  <c r="BE219" i="2" s="1"/>
  <c r="BK218" i="2"/>
  <c r="BI218" i="2"/>
  <c r="BH218" i="2"/>
  <c r="BG218" i="2"/>
  <c r="BF218" i="2"/>
  <c r="T218" i="2"/>
  <c r="R218" i="2"/>
  <c r="P218" i="2"/>
  <c r="J218" i="2"/>
  <c r="BE218" i="2" s="1"/>
  <c r="BK217" i="2"/>
  <c r="BI217" i="2"/>
  <c r="BH217" i="2"/>
  <c r="BG217" i="2"/>
  <c r="BF217" i="2"/>
  <c r="T217" i="2"/>
  <c r="R217" i="2"/>
  <c r="P217" i="2"/>
  <c r="J217" i="2"/>
  <c r="BE217" i="2" s="1"/>
  <c r="BK216" i="2"/>
  <c r="BI216" i="2"/>
  <c r="BH216" i="2"/>
  <c r="BG216" i="2"/>
  <c r="BF216" i="2"/>
  <c r="T216" i="2"/>
  <c r="R216" i="2"/>
  <c r="P216" i="2"/>
  <c r="J216" i="2"/>
  <c r="BE216" i="2" s="1"/>
  <c r="BK214" i="2"/>
  <c r="BI214" i="2"/>
  <c r="BH214" i="2"/>
  <c r="BG214" i="2"/>
  <c r="BF214" i="2"/>
  <c r="T214" i="2"/>
  <c r="R214" i="2"/>
  <c r="P214" i="2"/>
  <c r="J214" i="2"/>
  <c r="BE214" i="2" s="1"/>
  <c r="BK212" i="2"/>
  <c r="BI212" i="2"/>
  <c r="BH212" i="2"/>
  <c r="BG212" i="2"/>
  <c r="BF212" i="2"/>
  <c r="T212" i="2"/>
  <c r="R212" i="2"/>
  <c r="P212" i="2"/>
  <c r="J212" i="2"/>
  <c r="BE212" i="2" s="1"/>
  <c r="BK211" i="2"/>
  <c r="BI211" i="2"/>
  <c r="BH211" i="2"/>
  <c r="BG211" i="2"/>
  <c r="BF211" i="2"/>
  <c r="T211" i="2"/>
  <c r="R211" i="2"/>
  <c r="P211" i="2"/>
  <c r="J211" i="2"/>
  <c r="BE211" i="2" s="1"/>
  <c r="BK210" i="2"/>
  <c r="BI210" i="2"/>
  <c r="BH210" i="2"/>
  <c r="BG210" i="2"/>
  <c r="BF210" i="2"/>
  <c r="T210" i="2"/>
  <c r="R210" i="2"/>
  <c r="P210" i="2"/>
  <c r="J210" i="2"/>
  <c r="BE210" i="2" s="1"/>
  <c r="BK209" i="2"/>
  <c r="BI209" i="2"/>
  <c r="BH209" i="2"/>
  <c r="BG209" i="2"/>
  <c r="BF209" i="2"/>
  <c r="T209" i="2"/>
  <c r="R209" i="2"/>
  <c r="P209" i="2"/>
  <c r="J209" i="2"/>
  <c r="BE209" i="2" s="1"/>
  <c r="BK208" i="2"/>
  <c r="BI208" i="2"/>
  <c r="BH208" i="2"/>
  <c r="BG208" i="2"/>
  <c r="BF208" i="2"/>
  <c r="T208" i="2"/>
  <c r="R208" i="2"/>
  <c r="P208" i="2"/>
  <c r="J208" i="2"/>
  <c r="BE208" i="2" s="1"/>
  <c r="BK207" i="2"/>
  <c r="BI207" i="2"/>
  <c r="BH207" i="2"/>
  <c r="BG207" i="2"/>
  <c r="BF207" i="2"/>
  <c r="T207" i="2"/>
  <c r="R207" i="2"/>
  <c r="P207" i="2"/>
  <c r="J207" i="2"/>
  <c r="BE207" i="2" s="1"/>
  <c r="BK206" i="2"/>
  <c r="BI206" i="2"/>
  <c r="BH206" i="2"/>
  <c r="BG206" i="2"/>
  <c r="BF206" i="2"/>
  <c r="T206" i="2"/>
  <c r="R206" i="2"/>
  <c r="R205" i="2" s="1"/>
  <c r="P206" i="2"/>
  <c r="J206" i="2"/>
  <c r="BE206" i="2" s="1"/>
  <c r="BK205" i="2"/>
  <c r="T205" i="2"/>
  <c r="P205" i="2"/>
  <c r="J205" i="2"/>
  <c r="BK204" i="2"/>
  <c r="BI204" i="2"/>
  <c r="BH204" i="2"/>
  <c r="BG204" i="2"/>
  <c r="BF204" i="2"/>
  <c r="T204" i="2"/>
  <c r="R204" i="2"/>
  <c r="P204" i="2"/>
  <c r="J204" i="2"/>
  <c r="BE204" i="2" s="1"/>
  <c r="BK203" i="2"/>
  <c r="BI203" i="2"/>
  <c r="BH203" i="2"/>
  <c r="BG203" i="2"/>
  <c r="BF203" i="2"/>
  <c r="T203" i="2"/>
  <c r="R203" i="2"/>
  <c r="P203" i="2"/>
  <c r="J203" i="2"/>
  <c r="BE203" i="2" s="1"/>
  <c r="BK202" i="2"/>
  <c r="BI202" i="2"/>
  <c r="BH202" i="2"/>
  <c r="BG202" i="2"/>
  <c r="BF202" i="2"/>
  <c r="T202" i="2"/>
  <c r="R202" i="2"/>
  <c r="P202" i="2"/>
  <c r="J202" i="2"/>
  <c r="BE202" i="2" s="1"/>
  <c r="BK201" i="2"/>
  <c r="BI201" i="2"/>
  <c r="BH201" i="2"/>
  <c r="BG201" i="2"/>
  <c r="BF201" i="2"/>
  <c r="T201" i="2"/>
  <c r="R201" i="2"/>
  <c r="P201" i="2"/>
  <c r="J201" i="2"/>
  <c r="BE201" i="2" s="1"/>
  <c r="BK199" i="2"/>
  <c r="BI199" i="2"/>
  <c r="BH199" i="2"/>
  <c r="BG199" i="2"/>
  <c r="BF199" i="2"/>
  <c r="T199" i="2"/>
  <c r="R199" i="2"/>
  <c r="P199" i="2"/>
  <c r="J199" i="2"/>
  <c r="BE199" i="2" s="1"/>
  <c r="BK197" i="2"/>
  <c r="BI197" i="2"/>
  <c r="BH197" i="2"/>
  <c r="BG197" i="2"/>
  <c r="BF197" i="2"/>
  <c r="T197" i="2"/>
  <c r="R197" i="2"/>
  <c r="P197" i="2"/>
  <c r="J197" i="2"/>
  <c r="BE197" i="2" s="1"/>
  <c r="BK196" i="2"/>
  <c r="BI196" i="2"/>
  <c r="BH196" i="2"/>
  <c r="BG196" i="2"/>
  <c r="BF196" i="2"/>
  <c r="T196" i="2"/>
  <c r="T195" i="2" s="1"/>
  <c r="R196" i="2"/>
  <c r="P196" i="2"/>
  <c r="P195" i="2" s="1"/>
  <c r="J196" i="2"/>
  <c r="BE196" i="2" s="1"/>
  <c r="BK195" i="2"/>
  <c r="R195" i="2"/>
  <c r="J195" i="2"/>
  <c r="BK194" i="2"/>
  <c r="BK193" i="2" s="1"/>
  <c r="J193" i="2" s="1"/>
  <c r="J106" i="2" s="1"/>
  <c r="BI194" i="2"/>
  <c r="BH194" i="2"/>
  <c r="BG194" i="2"/>
  <c r="BF194" i="2"/>
  <c r="T194" i="2"/>
  <c r="R194" i="2"/>
  <c r="R193" i="2" s="1"/>
  <c r="P194" i="2"/>
  <c r="J194" i="2"/>
  <c r="BE194" i="2" s="1"/>
  <c r="T193" i="2"/>
  <c r="P193" i="2"/>
  <c r="BK192" i="2"/>
  <c r="BI192" i="2"/>
  <c r="BH192" i="2"/>
  <c r="BG192" i="2"/>
  <c r="BF192" i="2"/>
  <c r="T192" i="2"/>
  <c r="R192" i="2"/>
  <c r="P192" i="2"/>
  <c r="J192" i="2"/>
  <c r="BE192" i="2" s="1"/>
  <c r="BK190" i="2"/>
  <c r="BK189" i="2" s="1"/>
  <c r="BI190" i="2"/>
  <c r="BH190" i="2"/>
  <c r="BG190" i="2"/>
  <c r="BF190" i="2"/>
  <c r="T190" i="2"/>
  <c r="T189" i="2" s="1"/>
  <c r="T188" i="2" s="1"/>
  <c r="R190" i="2"/>
  <c r="P190" i="2"/>
  <c r="P189" i="2" s="1"/>
  <c r="P188" i="2" s="1"/>
  <c r="J190" i="2"/>
  <c r="BE190" i="2" s="1"/>
  <c r="R189" i="2"/>
  <c r="R188" i="2" s="1"/>
  <c r="BK187" i="2"/>
  <c r="BK186" i="2" s="1"/>
  <c r="J186" i="2" s="1"/>
  <c r="J103" i="2" s="1"/>
  <c r="BI187" i="2"/>
  <c r="BH187" i="2"/>
  <c r="BG187" i="2"/>
  <c r="BF187" i="2"/>
  <c r="T187" i="2"/>
  <c r="T186" i="2" s="1"/>
  <c r="R187" i="2"/>
  <c r="P187" i="2"/>
  <c r="P186" i="2" s="1"/>
  <c r="J187" i="2"/>
  <c r="BE187" i="2" s="1"/>
  <c r="R186" i="2"/>
  <c r="BK185" i="2"/>
  <c r="BI185" i="2"/>
  <c r="BH185" i="2"/>
  <c r="BG185" i="2"/>
  <c r="BF185" i="2"/>
  <c r="T185" i="2"/>
  <c r="R185" i="2"/>
  <c r="P185" i="2"/>
  <c r="J185" i="2"/>
  <c r="BE185" i="2" s="1"/>
  <c r="BK183" i="2"/>
  <c r="BI183" i="2"/>
  <c r="BH183" i="2"/>
  <c r="BG183" i="2"/>
  <c r="BF183" i="2"/>
  <c r="T183" i="2"/>
  <c r="R183" i="2"/>
  <c r="P183" i="2"/>
  <c r="J183" i="2"/>
  <c r="BE183" i="2" s="1"/>
  <c r="BK182" i="2"/>
  <c r="BI182" i="2"/>
  <c r="BH182" i="2"/>
  <c r="BG182" i="2"/>
  <c r="BF182" i="2"/>
  <c r="T182" i="2"/>
  <c r="R182" i="2"/>
  <c r="P182" i="2"/>
  <c r="J182" i="2"/>
  <c r="BE182" i="2" s="1"/>
  <c r="BK180" i="2"/>
  <c r="BI180" i="2"/>
  <c r="BH180" i="2"/>
  <c r="BG180" i="2"/>
  <c r="BF180" i="2"/>
  <c r="T180" i="2"/>
  <c r="R180" i="2"/>
  <c r="P180" i="2"/>
  <c r="J180" i="2"/>
  <c r="BE180" i="2" s="1"/>
  <c r="BK179" i="2"/>
  <c r="BK178" i="2" s="1"/>
  <c r="J178" i="2" s="1"/>
  <c r="J102" i="2" s="1"/>
  <c r="BI179" i="2"/>
  <c r="BH179" i="2"/>
  <c r="BG179" i="2"/>
  <c r="BF179" i="2"/>
  <c r="T179" i="2"/>
  <c r="R179" i="2"/>
  <c r="R178" i="2" s="1"/>
  <c r="P179" i="2"/>
  <c r="J179" i="2"/>
  <c r="BE179" i="2" s="1"/>
  <c r="T178" i="2"/>
  <c r="P178" i="2"/>
  <c r="BK177" i="2"/>
  <c r="BI177" i="2"/>
  <c r="BH177" i="2"/>
  <c r="BG177" i="2"/>
  <c r="BF177" i="2"/>
  <c r="T177" i="2"/>
  <c r="R177" i="2"/>
  <c r="P177" i="2"/>
  <c r="J177" i="2"/>
  <c r="BE177" i="2" s="1"/>
  <c r="BK176" i="2"/>
  <c r="BI176" i="2"/>
  <c r="BH176" i="2"/>
  <c r="BG176" i="2"/>
  <c r="BF176" i="2"/>
  <c r="T176" i="2"/>
  <c r="R176" i="2"/>
  <c r="P176" i="2"/>
  <c r="J176" i="2"/>
  <c r="BE176" i="2" s="1"/>
  <c r="BK175" i="2"/>
  <c r="BI175" i="2"/>
  <c r="BH175" i="2"/>
  <c r="BG175" i="2"/>
  <c r="BF175" i="2"/>
  <c r="T175" i="2"/>
  <c r="R175" i="2"/>
  <c r="P175" i="2"/>
  <c r="J175" i="2"/>
  <c r="BE175" i="2" s="1"/>
  <c r="BK173" i="2"/>
  <c r="BI173" i="2"/>
  <c r="BH173" i="2"/>
  <c r="BG173" i="2"/>
  <c r="BF173" i="2"/>
  <c r="T173" i="2"/>
  <c r="R173" i="2"/>
  <c r="P173" i="2"/>
  <c r="J173" i="2"/>
  <c r="BE173" i="2" s="1"/>
  <c r="BK172" i="2"/>
  <c r="BI172" i="2"/>
  <c r="BH172" i="2"/>
  <c r="BG172" i="2"/>
  <c r="BF172" i="2"/>
  <c r="T172" i="2"/>
  <c r="R172" i="2"/>
  <c r="P172" i="2"/>
  <c r="J172" i="2"/>
  <c r="BE172" i="2" s="1"/>
  <c r="BK170" i="2"/>
  <c r="BK169" i="2" s="1"/>
  <c r="J169" i="2" s="1"/>
  <c r="J101" i="2" s="1"/>
  <c r="BI170" i="2"/>
  <c r="BH170" i="2"/>
  <c r="BG170" i="2"/>
  <c r="BF170" i="2"/>
  <c r="T170" i="2"/>
  <c r="T169" i="2" s="1"/>
  <c r="R170" i="2"/>
  <c r="P170" i="2"/>
  <c r="P169" i="2" s="1"/>
  <c r="J170" i="2"/>
  <c r="BE170" i="2" s="1"/>
  <c r="R169" i="2"/>
  <c r="BK168" i="2"/>
  <c r="BI168" i="2"/>
  <c r="BH168" i="2"/>
  <c r="BG168" i="2"/>
  <c r="BF168" i="2"/>
  <c r="T168" i="2"/>
  <c r="R168" i="2"/>
  <c r="P168" i="2"/>
  <c r="J168" i="2"/>
  <c r="BE168" i="2" s="1"/>
  <c r="BK167" i="2"/>
  <c r="BI167" i="2"/>
  <c r="BH167" i="2"/>
  <c r="BG167" i="2"/>
  <c r="BF167" i="2"/>
  <c r="T167" i="2"/>
  <c r="R167" i="2"/>
  <c r="P167" i="2"/>
  <c r="J167" i="2"/>
  <c r="BE167" i="2" s="1"/>
  <c r="BK166" i="2"/>
  <c r="BI166" i="2"/>
  <c r="BH166" i="2"/>
  <c r="BG166" i="2"/>
  <c r="BF166" i="2"/>
  <c r="T166" i="2"/>
  <c r="R166" i="2"/>
  <c r="P166" i="2"/>
  <c r="J166" i="2"/>
  <c r="BE166" i="2" s="1"/>
  <c r="BK165" i="2"/>
  <c r="BI165" i="2"/>
  <c r="BH165" i="2"/>
  <c r="BG165" i="2"/>
  <c r="BF165" i="2"/>
  <c r="T165" i="2"/>
  <c r="R165" i="2"/>
  <c r="P165" i="2"/>
  <c r="J165" i="2"/>
  <c r="BE165" i="2" s="1"/>
  <c r="BK163" i="2"/>
  <c r="BI163" i="2"/>
  <c r="BH163" i="2"/>
  <c r="BG163" i="2"/>
  <c r="BF163" i="2"/>
  <c r="T163" i="2"/>
  <c r="R163" i="2"/>
  <c r="P163" i="2"/>
  <c r="J163" i="2"/>
  <c r="BE163" i="2" s="1"/>
  <c r="BK161" i="2"/>
  <c r="BI161" i="2"/>
  <c r="BH161" i="2"/>
  <c r="BG161" i="2"/>
  <c r="BF161" i="2"/>
  <c r="T161" i="2"/>
  <c r="R161" i="2"/>
  <c r="P161" i="2"/>
  <c r="J161" i="2"/>
  <c r="BE161" i="2" s="1"/>
  <c r="BK160" i="2"/>
  <c r="BI160" i="2"/>
  <c r="BH160" i="2"/>
  <c r="BG160" i="2"/>
  <c r="BF160" i="2"/>
  <c r="T160" i="2"/>
  <c r="R160" i="2"/>
  <c r="P160" i="2"/>
  <c r="J160" i="2"/>
  <c r="BE160" i="2" s="1"/>
  <c r="BK156" i="2"/>
  <c r="BI156" i="2"/>
  <c r="BH156" i="2"/>
  <c r="BG156" i="2"/>
  <c r="BF156" i="2"/>
  <c r="T156" i="2"/>
  <c r="R156" i="2"/>
  <c r="P156" i="2"/>
  <c r="J156" i="2"/>
  <c r="BE156" i="2" s="1"/>
  <c r="BK154" i="2"/>
  <c r="BI154" i="2"/>
  <c r="BH154" i="2"/>
  <c r="BG154" i="2"/>
  <c r="BF154" i="2"/>
  <c r="T154" i="2"/>
  <c r="R154" i="2"/>
  <c r="P154" i="2"/>
  <c r="J154" i="2"/>
  <c r="BE154" i="2" s="1"/>
  <c r="BK153" i="2"/>
  <c r="BI153" i="2"/>
  <c r="BH153" i="2"/>
  <c r="BG153" i="2"/>
  <c r="BF153" i="2"/>
  <c r="T153" i="2"/>
  <c r="R153" i="2"/>
  <c r="P153" i="2"/>
  <c r="J153" i="2"/>
  <c r="BE153" i="2" s="1"/>
  <c r="BK152" i="2"/>
  <c r="BK151" i="2" s="1"/>
  <c r="J151" i="2" s="1"/>
  <c r="J100" i="2" s="1"/>
  <c r="BI152" i="2"/>
  <c r="BH152" i="2"/>
  <c r="BG152" i="2"/>
  <c r="BF152" i="2"/>
  <c r="T152" i="2"/>
  <c r="R152" i="2"/>
  <c r="R151" i="2" s="1"/>
  <c r="P152" i="2"/>
  <c r="J152" i="2"/>
  <c r="BE152" i="2" s="1"/>
  <c r="T151" i="2"/>
  <c r="P151" i="2"/>
  <c r="BK149" i="2"/>
  <c r="BI149" i="2"/>
  <c r="BH149" i="2"/>
  <c r="BG149" i="2"/>
  <c r="BF149" i="2"/>
  <c r="T149" i="2"/>
  <c r="T148" i="2" s="1"/>
  <c r="R149" i="2"/>
  <c r="P149" i="2"/>
  <c r="P148" i="2" s="1"/>
  <c r="J149" i="2"/>
  <c r="BE149" i="2" s="1"/>
  <c r="BK148" i="2"/>
  <c r="R148" i="2"/>
  <c r="J148" i="2"/>
  <c r="BK147" i="2"/>
  <c r="BI147" i="2"/>
  <c r="BH147" i="2"/>
  <c r="BG147" i="2"/>
  <c r="BF147" i="2"/>
  <c r="T147" i="2"/>
  <c r="R147" i="2"/>
  <c r="P147" i="2"/>
  <c r="J147" i="2"/>
  <c r="BE147" i="2" s="1"/>
  <c r="BK145" i="2"/>
  <c r="BI145" i="2"/>
  <c r="BH145" i="2"/>
  <c r="BG145" i="2"/>
  <c r="BF145" i="2"/>
  <c r="T145" i="2"/>
  <c r="R145" i="2"/>
  <c r="P145" i="2"/>
  <c r="J145" i="2"/>
  <c r="BE145" i="2" s="1"/>
  <c r="BK143" i="2"/>
  <c r="BI143" i="2"/>
  <c r="BH143" i="2"/>
  <c r="BG143" i="2"/>
  <c r="BF143" i="2"/>
  <c r="T143" i="2"/>
  <c r="R143" i="2"/>
  <c r="R142" i="2" s="1"/>
  <c r="P143" i="2"/>
  <c r="J143" i="2"/>
  <c r="BE143" i="2" s="1"/>
  <c r="BK142" i="2"/>
  <c r="T142" i="2"/>
  <c r="P142" i="2"/>
  <c r="J142" i="2"/>
  <c r="BK140" i="2"/>
  <c r="BK139" i="2" s="1"/>
  <c r="J139" i="2" s="1"/>
  <c r="J97" i="2" s="1"/>
  <c r="BI140" i="2"/>
  <c r="BH140" i="2"/>
  <c r="BG140" i="2"/>
  <c r="BF140" i="2"/>
  <c r="J32" i="2" s="1"/>
  <c r="AW95" i="1" s="1"/>
  <c r="T140" i="2"/>
  <c r="T139" i="2" s="1"/>
  <c r="R140" i="2"/>
  <c r="P140" i="2"/>
  <c r="P139" i="2" s="1"/>
  <c r="J140" i="2"/>
  <c r="BE140" i="2" s="1"/>
  <c r="R139" i="2"/>
  <c r="BK138" i="2"/>
  <c r="BK137" i="2" s="1"/>
  <c r="BI138" i="2"/>
  <c r="BH138" i="2"/>
  <c r="BG138" i="2"/>
  <c r="BF138" i="2"/>
  <c r="T138" i="2"/>
  <c r="R138" i="2"/>
  <c r="R137" i="2" s="1"/>
  <c r="P138" i="2"/>
  <c r="J138" i="2"/>
  <c r="BE138" i="2" s="1"/>
  <c r="T137" i="2"/>
  <c r="P137" i="2"/>
  <c r="J132" i="2"/>
  <c r="J131" i="2"/>
  <c r="F131" i="2"/>
  <c r="F129" i="2"/>
  <c r="E127" i="2"/>
  <c r="J116" i="2"/>
  <c r="J115" i="2"/>
  <c r="J112" i="2"/>
  <c r="J111" i="2"/>
  <c r="J108" i="2"/>
  <c r="J107" i="2"/>
  <c r="J99" i="2"/>
  <c r="J98" i="2"/>
  <c r="J90" i="2"/>
  <c r="J89" i="2"/>
  <c r="F89" i="2"/>
  <c r="F87" i="2"/>
  <c r="E85" i="2"/>
  <c r="J35" i="2"/>
  <c r="F35" i="2"/>
  <c r="BD95" i="1" s="1"/>
  <c r="BD94" i="1" s="1"/>
  <c r="W33" i="1" s="1"/>
  <c r="J34" i="2"/>
  <c r="F34" i="2"/>
  <c r="J33" i="2"/>
  <c r="F33" i="2"/>
  <c r="BB95" i="1" s="1"/>
  <c r="BB94" i="1" s="1"/>
  <c r="E16" i="2"/>
  <c r="F90" i="2" s="1"/>
  <c r="J10" i="2"/>
  <c r="J87" i="2" s="1"/>
  <c r="BC95" i="1"/>
  <c r="AY95" i="1"/>
  <c r="AX95" i="1"/>
  <c r="BC94" i="1"/>
  <c r="W32" i="1" s="1"/>
  <c r="AS94" i="1"/>
  <c r="AM90" i="1"/>
  <c r="L90" i="1"/>
  <c r="AM89" i="1"/>
  <c r="L89" i="1"/>
  <c r="L87" i="1"/>
  <c r="L85" i="1"/>
  <c r="L84" i="1"/>
  <c r="F32" i="2" l="1"/>
  <c r="BA95" i="1" s="1"/>
  <c r="BA94" i="1" s="1"/>
  <c r="AW94" i="1" s="1"/>
  <c r="AK30" i="1" s="1"/>
  <c r="W31" i="1"/>
  <c r="AX94" i="1"/>
  <c r="AY94" i="1"/>
  <c r="P136" i="2"/>
  <c r="P135" i="2" s="1"/>
  <c r="AU95" i="1" s="1"/>
  <c r="AU94" i="1" s="1"/>
  <c r="R136" i="2"/>
  <c r="R135" i="2" s="1"/>
  <c r="T136" i="2"/>
  <c r="T135" i="2" s="1"/>
  <c r="BK254" i="2"/>
  <c r="J254" i="2" s="1"/>
  <c r="J113" i="2" s="1"/>
  <c r="J255" i="2"/>
  <c r="J114" i="2" s="1"/>
  <c r="J31" i="2"/>
  <c r="AV95" i="1" s="1"/>
  <c r="AT95" i="1" s="1"/>
  <c r="F31" i="2"/>
  <c r="AZ95" i="1" s="1"/>
  <c r="AZ94" i="1" s="1"/>
  <c r="J189" i="2"/>
  <c r="J105" i="2" s="1"/>
  <c r="BK188" i="2"/>
  <c r="J188" i="2" s="1"/>
  <c r="J104" i="2" s="1"/>
  <c r="BK136" i="2"/>
  <c r="J137" i="2"/>
  <c r="J96" i="2" s="1"/>
  <c r="F132" i="2"/>
  <c r="J129" i="2"/>
  <c r="W30" i="1" l="1"/>
  <c r="J136" i="2"/>
  <c r="J95" i="2" s="1"/>
  <c r="BK135" i="2"/>
  <c r="J135" i="2" s="1"/>
  <c r="AV94" i="1"/>
  <c r="W29" i="1"/>
  <c r="AK29" i="1" l="1"/>
  <c r="AT94" i="1"/>
  <c r="J94" i="2"/>
  <c r="J28" i="2"/>
  <c r="J37" i="2" l="1"/>
  <c r="AG95" i="1"/>
  <c r="AG94" i="1" l="1"/>
  <c r="AN94" i="1" s="1"/>
  <c r="AN95" i="1"/>
  <c r="AK26" i="1" l="1"/>
  <c r="AK35" i="1" s="1"/>
</calcChain>
</file>

<file path=xl/sharedStrings.xml><?xml version="1.0" encoding="utf-8"?>
<sst xmlns="http://schemas.openxmlformats.org/spreadsheetml/2006/main" count="1679" uniqueCount="516">
  <si>
    <t>Export Komplet</t>
  </si>
  <si>
    <t>2.0</t>
  </si>
  <si>
    <t>False</t>
  </si>
  <si>
    <t>{710b679a-6b88-4702-ba36-4ed25567d2de}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</si>
  <si>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</si>
  <si>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</si>
  <si>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</si>
  <si>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</si>
  <si>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</si>
  <si>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</si>
  <si>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</si>
  <si>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</si>
  <si>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</si>
  <si>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schodiste</t>
  </si>
  <si>
    <t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</si>
  <si>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>Stavba:</t>
  </si>
  <si>
    <t>PD na opravu schodiště</t>
  </si>
  <si>
    <t>KSO:</t>
  </si>
  <si>
    <t>CC-CZ:</t>
  </si>
  <si>
    <t>Místo:</t>
  </si>
  <si>
    <t>Husova 164/3,Brno</t>
  </si>
  <si>
    <t>Datum:</t>
  </si>
  <si>
    <t>25. 5. 2021</t>
  </si>
  <si>
    <t>Zadavatel:</t>
  </si>
  <si>
    <t>IČ:</t>
  </si>
  <si>
    <t>St.m.Brno,MMB-OSM,Husova 3,Brno</t>
  </si>
  <si>
    <t>DIČ:</t>
  </si>
  <si>
    <t>Uchazeč:</t>
  </si>
  <si>
    <t>Vyplň údaj</t>
  </si>
  <si>
    <t>Projektant:</t>
  </si>
  <si>
    <t>ing.arch.R.Ševčík</t>
  </si>
  <si>
    <t>True</t>
  </si>
  <si>
    <t>Zpracovatel:</t>
  </si>
  <si>
    <t>R.Volková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</si>
  <si>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</si>
  <si>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</si>
  <si>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</si>
  <si>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</si>
  <si>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</si>
  <si>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</si>
  <si>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</si>
  <si>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</si>
  <si>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</si>
  <si>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</si>
  <si>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</si>
  <si>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</si>
  <si>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</si>
  <si>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</si>
  <si>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</si>
  <si>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</si>
  <si>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</si>
  <si>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</si>
  <si>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</si>
  <si>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</si>
  <si>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</si>
  <si>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</si>
  <si>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</si>
  <si>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</si>
  <si>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</si>
  <si>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</si>
  <si>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</si>
  <si>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Ostat._x005F_x000d_
náklady [CZK]</t>
  </si>
  <si>
    <t>DPH [CZK]</t>
  </si>
  <si>
    <t>Normohodiny [h]</t>
  </si>
  <si>
    <t>DPH základní [CZK]</t>
  </si>
  <si>
    <t>DPH snížená [CZK]</t>
  </si>
  <si>
    <t>DPH základní přenesená_x005F_x000d_
[CZK]</t>
  </si>
  <si>
    <t>DPH snížená přenesená_x005F_x000d_
[CZK]</t>
  </si>
  <si>
    <t>Základna_x005F_x000d_
DPH základní</t>
  </si>
  <si>
    <t>Základna_x005F_x000d_
DPH snížená</t>
  </si>
  <si>
    <t>Základna_x005F_x000d_
DPH zákl. přenesená</t>
  </si>
  <si>
    <t>Základna_x005F_x000d_
DPH sníž. přenesená</t>
  </si>
  <si>
    <t>Základna_x005F_x000d_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</si>
  <si>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</si>
  <si>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</si>
  <si>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</si>
  <si>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</si>
  <si>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</si>
  <si>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</si>
  <si>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</si>
  <si>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</si>
  <si>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</si>
  <si>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</si>
  <si>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</si>
  <si>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</si>
  <si>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</si>
  <si>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</si>
  <si>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</si>
  <si>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</si>
  <si>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</si>
  <si>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</si>
  <si>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</si>
  <si>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</si>
  <si>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</si>
  <si>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</si>
  <si>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</si>
  <si>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</si>
  <si>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</si>
  <si>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</si>
  <si>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</si>
  <si>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</si>
  <si>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762 - Konstrukce tesařské</t>
  </si>
  <si>
    <t xml:space="preserve">    767 - Konstrukce zámečnické</t>
  </si>
  <si>
    <t xml:space="preserve">    771 - Podlahy z dlaždic</t>
  </si>
  <si>
    <t xml:space="preserve">    773 - Podlahy z litého teraca</t>
  </si>
  <si>
    <t xml:space="preserve">    782 - Dokončovací práce - obklady z kamene</t>
  </si>
  <si>
    <t xml:space="preserve">    783 - Dokončovací práce - nátěry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</si>
  <si>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</si>
  <si>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</si>
  <si>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</si>
  <si>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</si>
  <si>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</si>
  <si>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</si>
  <si>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</si>
  <si>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</si>
  <si>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</si>
  <si>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</si>
  <si>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</si>
  <si>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</si>
  <si>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</si>
  <si>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</si>
  <si>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</si>
  <si>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</si>
  <si>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</si>
  <si>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</si>
  <si>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</si>
  <si>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</si>
  <si>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</si>
  <si>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</si>
  <si>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</si>
  <si>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180404111</t>
  </si>
  <si>
    <t>Zatravněnní stávajících travnatých ploch poničených stavbou</t>
  </si>
  <si>
    <t>m2</t>
  </si>
  <si>
    <t>CS ÚRS 2021 01</t>
  </si>
  <si>
    <t>4</t>
  </si>
  <si>
    <t>-1700946059</t>
  </si>
  <si>
    <t>3</t>
  </si>
  <si>
    <t>Svislé a kompletní konstrukce</t>
  </si>
  <si>
    <t>340239212</t>
  </si>
  <si>
    <t>Nové zděné zdi pod schodišt.rameno do 4 m2 cihlami plnými palenými mrazuvzd. tl přes 100 mm</t>
  </si>
  <si>
    <t>504285110</t>
  </si>
  <si>
    <t>VV</t>
  </si>
  <si>
    <t>3,0*1,7*0,5*2</t>
  </si>
  <si>
    <t>Vodorovné konstrukce</t>
  </si>
  <si>
    <t>434311115R</t>
  </si>
  <si>
    <t>Schodišťové stupně dusané na terén z betonu tř. C 30 bez potěru-D.1.1-05</t>
  </si>
  <si>
    <t>m</t>
  </si>
  <si>
    <t>2070459973</t>
  </si>
  <si>
    <t>11*2,1</t>
  </si>
  <si>
    <t>434351141</t>
  </si>
  <si>
    <t>Zřízení bednění stupňů přímočarých schodišť-D.1.1-05</t>
  </si>
  <si>
    <t>1306802744</t>
  </si>
  <si>
    <t>23,100*0,5</t>
  </si>
  <si>
    <t>5</t>
  </si>
  <si>
    <t>434351142</t>
  </si>
  <si>
    <t>Odstranění bednění stupňů přímočarých schodišť-D.1.1-05</t>
  </si>
  <si>
    <t>1829321361</t>
  </si>
  <si>
    <t>Komunikace pozemní</t>
  </si>
  <si>
    <t>6</t>
  </si>
  <si>
    <t>596992121R</t>
  </si>
  <si>
    <t>Impregnační nátěr betonové a kamenné dlažby - hydrofobní bezbarvý-D.1.1-05</t>
  </si>
  <si>
    <t>2104477627</t>
  </si>
  <si>
    <t>"schody"6,3+3,93+"podesta"12,0+"stěny"10,725+"S3"9,07+7,3</t>
  </si>
  <si>
    <t>Úpravy povrchů, podlahy a osazování výplní</t>
  </si>
  <si>
    <t>7</t>
  </si>
  <si>
    <t>622131111</t>
  </si>
  <si>
    <t>S3-Penetrační nátěr- vnějších stěn nanášený -D.1.1-05ručně</t>
  </si>
  <si>
    <t>-2116757485</t>
  </si>
  <si>
    <t>8</t>
  </si>
  <si>
    <t>622331111</t>
  </si>
  <si>
    <t>S3-Cementová omítka hrubá jednovrstvá zatřená vnějších stěn nanášená ručně-D.1.1-05</t>
  </si>
  <si>
    <t>1021878449</t>
  </si>
  <si>
    <t>9</t>
  </si>
  <si>
    <t>6225111R</t>
  </si>
  <si>
    <t>S3-Pemrlovaná omítka z teraca,úprava všech rohů šanýrem š.150mm, tl.15mm -D.1.1-05</t>
  </si>
  <si>
    <t>1154598997</t>
  </si>
  <si>
    <t>9,07+7,3</t>
  </si>
  <si>
    <t>10</t>
  </si>
  <si>
    <t>631311224</t>
  </si>
  <si>
    <t>Mazanina tl do 120 mm z betonu prostého se zvýšenými nároky na prostředí tř. C 25/30-D.1.1-05</t>
  </si>
  <si>
    <t>m3</t>
  </si>
  <si>
    <t>-1777218279</t>
  </si>
  <si>
    <t>"Beton tl.70mm do trapézového plechu tl. 50mm"</t>
  </si>
  <si>
    <t>3,4*2,1*0,1</t>
  </si>
  <si>
    <t>Součet</t>
  </si>
  <si>
    <t>11</t>
  </si>
  <si>
    <t>631319183</t>
  </si>
  <si>
    <t>Příplatek k mazanině tl do 120 mm za sklon do 35°-D.1.1-05</t>
  </si>
  <si>
    <t>397111797</t>
  </si>
  <si>
    <t>12</t>
  </si>
  <si>
    <t>631362021</t>
  </si>
  <si>
    <t>Výztuž mazanin svařovanými sítěmi Kari pol.14/z-D.1.1-05</t>
  </si>
  <si>
    <t>t</t>
  </si>
  <si>
    <t>1142737166</t>
  </si>
  <si>
    <t>56,88*1,1*0,001</t>
  </si>
  <si>
    <t>13</t>
  </si>
  <si>
    <t>632450121</t>
  </si>
  <si>
    <t>Vyrovnávací cementový potěr tl 12-15 mm C30 provedený v pásu (stupnice ve spádu 1%)-D.1.1-05</t>
  </si>
  <si>
    <t>-506691631</t>
  </si>
  <si>
    <t>10*0,3*2,1</t>
  </si>
  <si>
    <t>14</t>
  </si>
  <si>
    <t>632450132</t>
  </si>
  <si>
    <t>S1-Spádový cementový potěr tl 15-35 mm C30-D.1.1-05</t>
  </si>
  <si>
    <t>1133014521</t>
  </si>
  <si>
    <t>632-pc 1</t>
  </si>
  <si>
    <t>Spojovací můstek 0,7mm-D.1.1-05</t>
  </si>
  <si>
    <t>294261333</t>
  </si>
  <si>
    <t>16</t>
  </si>
  <si>
    <t>632-pc 2</t>
  </si>
  <si>
    <t>Očištění monolit.žb desky-D.1.1-05</t>
  </si>
  <si>
    <t>29027639</t>
  </si>
  <si>
    <t>17</t>
  </si>
  <si>
    <t>637121112R</t>
  </si>
  <si>
    <t>Doplnění  kačírku kolem schodiště  tl 150 mm s udusáním</t>
  </si>
  <si>
    <t>771998353</t>
  </si>
  <si>
    <t>Ostatní konstrukce a práce, bourání</t>
  </si>
  <si>
    <t>18</t>
  </si>
  <si>
    <t>949101111</t>
  </si>
  <si>
    <t>Lešení pomocné pro objekty pozemních staveb s lešeňovou podlahou v do 1,9 m zatížení do 150 kg/m2-D.1.1-06</t>
  </si>
  <si>
    <t>519368985</t>
  </si>
  <si>
    <t>(1,4+2,5)*1,2</t>
  </si>
  <si>
    <t>19</t>
  </si>
  <si>
    <t>952-pc 1</t>
  </si>
  <si>
    <t>Vyčištění  a uklid</t>
  </si>
  <si>
    <t>sada</t>
  </si>
  <si>
    <t>-1356645971</t>
  </si>
  <si>
    <t>20</t>
  </si>
  <si>
    <t>962042321</t>
  </si>
  <si>
    <t>Bourání podbetonování schodištového ramene z betonu prostého přes 1 m3-D.1.1-2</t>
  </si>
  <si>
    <t>1215991661</t>
  </si>
  <si>
    <t>1,71*4,0*2,1*0,5</t>
  </si>
  <si>
    <t>963053936</t>
  </si>
  <si>
    <t>BP4-Bourání ŽB schodišťového ramene plného z prost.betonu s nadbet.stupněmi až po horní hranu základu 2,1 x 3065m,stupně 11 x 163 x300mm</t>
  </si>
  <si>
    <t>-679528271</t>
  </si>
  <si>
    <t>22</t>
  </si>
  <si>
    <t>965-pc 1</t>
  </si>
  <si>
    <t>BP1-Odstranění volně položené venkovní čistící rohože v hliník.rámu 2,1 x 1,8m</t>
  </si>
  <si>
    <t>kus</t>
  </si>
  <si>
    <t>-1050774363</t>
  </si>
  <si>
    <t>23</t>
  </si>
  <si>
    <t>965045113</t>
  </si>
  <si>
    <t>BP2-Bourání potěrů cementových nebo pískocementových tl do 50 mm pl přes 4 m2</t>
  </si>
  <si>
    <t>-1290819657</t>
  </si>
  <si>
    <t>997</t>
  </si>
  <si>
    <t>Přesun sutě</t>
  </si>
  <si>
    <t>24</t>
  </si>
  <si>
    <t>997013211</t>
  </si>
  <si>
    <t>Vnitrostaveništní doprava suti a vybouraných hmot pro budovy v do 6 m ručně vodorovně do 50m</t>
  </si>
  <si>
    <t>-1379992979</t>
  </si>
  <si>
    <t>25</t>
  </si>
  <si>
    <t>997013219</t>
  </si>
  <si>
    <t>Příplatek k vnitrostaveništní dopravě suti a vybouraných hmot za zvětšenou dopravu suti ZKD 10 m</t>
  </si>
  <si>
    <t>-1172819820</t>
  </si>
  <si>
    <t>59,834*2 'Přepočtené koeficientem množství</t>
  </si>
  <si>
    <t>26</t>
  </si>
  <si>
    <t>997013501</t>
  </si>
  <si>
    <t>Odvoz suti a vybouraných hmot na skládku nebo meziskládku do 1 km se složením</t>
  </si>
  <si>
    <t>-1361515592</t>
  </si>
  <si>
    <t>27</t>
  </si>
  <si>
    <t>997013509</t>
  </si>
  <si>
    <t>Příplatek k odvozu suti a vybouraných hmot na skládku ZKD 1 km přes 1 km</t>
  </si>
  <si>
    <t>452649511</t>
  </si>
  <si>
    <t>59,834*24 'Přepočtené koeficientem množství</t>
  </si>
  <si>
    <t>28</t>
  </si>
  <si>
    <t>997013601</t>
  </si>
  <si>
    <t>Poplatek za uložení na skládce (skládkovné) stavebního</t>
  </si>
  <si>
    <t>1125243804</t>
  </si>
  <si>
    <t>998</t>
  </si>
  <si>
    <t>Přesun hmot</t>
  </si>
  <si>
    <t>29</t>
  </si>
  <si>
    <t>998018001</t>
  </si>
  <si>
    <t>Přesun hmot ruční pro budovy v do 6 m,vodorovně do 100m</t>
  </si>
  <si>
    <t>1692815619</t>
  </si>
  <si>
    <t>PSV</t>
  </si>
  <si>
    <t>Práce a dodávky PSV</t>
  </si>
  <si>
    <t>711</t>
  </si>
  <si>
    <t>Izolace proti vodě, vlhkosti a plynům</t>
  </si>
  <si>
    <t>30</t>
  </si>
  <si>
    <t>711-pc 1</t>
  </si>
  <si>
    <t>Stěrková exteriérová hydroizolace (např.Waterfin PV tl.1,5mm)-D.1.1-05</t>
  </si>
  <si>
    <t>-645478016</t>
  </si>
  <si>
    <t>3,0*0,45*2</t>
  </si>
  <si>
    <t>31</t>
  </si>
  <si>
    <t>998711201</t>
  </si>
  <si>
    <t>Přesun hmot procentní pro izolace proti vodě, vlhkosti a plynům v objektech v do 6 m</t>
  </si>
  <si>
    <t>%</t>
  </si>
  <si>
    <t>-1484024505</t>
  </si>
  <si>
    <t>741</t>
  </si>
  <si>
    <t>Elektroinstalace - silnoproud</t>
  </si>
  <si>
    <t>32</t>
  </si>
  <si>
    <t>741-pc 1</t>
  </si>
  <si>
    <t>Revize bleskosvodu a uzemnění</t>
  </si>
  <si>
    <t>-1091559252</t>
  </si>
  <si>
    <t>762</t>
  </si>
  <si>
    <t>Konstrukce tesařské</t>
  </si>
  <si>
    <t>33</t>
  </si>
  <si>
    <t>762083122</t>
  </si>
  <si>
    <t>Impregnace řeziva proti dřevokaznému hmyzu, houbám a plísním máčením třída ohrožení 3 a 4-D.1.1-05</t>
  </si>
  <si>
    <t>870165013</t>
  </si>
  <si>
    <t>34</t>
  </si>
  <si>
    <t>76211212R</t>
  </si>
  <si>
    <t>Konstrukční podepření uprostřed schodiště z hraněného řeziva průřezové plochy 50/250mm,2x sloupky a základna-D.1.1-05</t>
  </si>
  <si>
    <t>-1899430278</t>
  </si>
  <si>
    <t>3,400+1,05+0,5+2,9</t>
  </si>
  <si>
    <t>35</t>
  </si>
  <si>
    <t>M</t>
  </si>
  <si>
    <t>60512130</t>
  </si>
  <si>
    <t>hranol stavební řezivo průřezu do 224cm2 do dl 6m-D.1.1-05</t>
  </si>
  <si>
    <t>-1005420520</t>
  </si>
  <si>
    <t>7,850*0,05*0,25*1,1</t>
  </si>
  <si>
    <t>36</t>
  </si>
  <si>
    <t>762195000</t>
  </si>
  <si>
    <t>Spojovací prostředky pro montáž stěn, příček, bednění stěn-D.1.1-05</t>
  </si>
  <si>
    <t>1373297191</t>
  </si>
  <si>
    <t>37</t>
  </si>
  <si>
    <t>762-pc 1</t>
  </si>
  <si>
    <t>BP 6-Demontáž obložení stěn z desek OSB tl.20mm + rošt</t>
  </si>
  <si>
    <t>1667532579</t>
  </si>
  <si>
    <t>38</t>
  </si>
  <si>
    <t>762-pc 2</t>
  </si>
  <si>
    <t>D+m OSB T4,mechanicky kotvená tl.25/100 dl.3,3m</t>
  </si>
  <si>
    <t>1945113164</t>
  </si>
  <si>
    <t>39</t>
  </si>
  <si>
    <t>998762201</t>
  </si>
  <si>
    <t>Přesun hmot procentní pro kce tesařské v objektech v do 6 m</t>
  </si>
  <si>
    <t>-1947949375</t>
  </si>
  <si>
    <t>767</t>
  </si>
  <si>
    <t>Konstrukce zámečnické</t>
  </si>
  <si>
    <t>40</t>
  </si>
  <si>
    <t>767161831</t>
  </si>
  <si>
    <t>DM2-Demontáž zábradlí podesty ocel.v 1000mm dl.2250mm,úprava zábradlí dle přílohy</t>
  </si>
  <si>
    <t>-1013897051</t>
  </si>
  <si>
    <t>41</t>
  </si>
  <si>
    <t>7671618311</t>
  </si>
  <si>
    <t>DM2-Opětovná montáž zábradlí podesty ocel.v 1000mm dl.2250mm,úprava zábradlí dle přílohy 10/z</t>
  </si>
  <si>
    <t>-1221469537</t>
  </si>
  <si>
    <t>42</t>
  </si>
  <si>
    <t>7671618312</t>
  </si>
  <si>
    <t>DM3-Demontáž zábradlí podesty ocel.v 1000mm dl.1150mm,úprava zábradlí dle přílohy</t>
  </si>
  <si>
    <t>-695211143</t>
  </si>
  <si>
    <t>43</t>
  </si>
  <si>
    <t>7671618313</t>
  </si>
  <si>
    <t>DM3-Opětovná montáž zábradlí podesty ocel.v 1000mm dl.1150mm,úprava zábradlí dle přílohy -11/Z</t>
  </si>
  <si>
    <t>95929728</t>
  </si>
  <si>
    <t>44</t>
  </si>
  <si>
    <t>7671618314</t>
  </si>
  <si>
    <t>DM4-Demontáž zábradlí rampy z žárově zinkov.oceli -sloupky,vodor.madlo+vodící tyče+vador.výpln</t>
  </si>
  <si>
    <t>-1884062674</t>
  </si>
  <si>
    <t>45</t>
  </si>
  <si>
    <t>7671618315</t>
  </si>
  <si>
    <t xml:space="preserve">DM4-Opětovná montáž zábradlí rampy z žárově zinkov.oceli -sloupky,vodor.madlo+vodící tyče+vodor.výpln+úprava </t>
  </si>
  <si>
    <t>1693914364</t>
  </si>
  <si>
    <t>46</t>
  </si>
  <si>
    <t>767161841</t>
  </si>
  <si>
    <t>DM 1-Demontáž zábradlí schodišťového ocelového v.1000mm šikmé dl.3400mm,úprava zábradlí dle přílohy D.1.1-05</t>
  </si>
  <si>
    <t>979836470</t>
  </si>
  <si>
    <t>3,4*2</t>
  </si>
  <si>
    <t>47</t>
  </si>
  <si>
    <t>7671618411</t>
  </si>
  <si>
    <t>DM 1-opětovná montáž zábradlí schodišťového ocelového v.1000mm šikmé dl.3400mm včetně úprava zábradlí dle přílohy 9/Z</t>
  </si>
  <si>
    <t>1909558480</t>
  </si>
  <si>
    <t>48</t>
  </si>
  <si>
    <t>767-pc 1</t>
  </si>
  <si>
    <t>BP5-Demontáž slz.žárově zink.plechu tl.6mm.mech.kotveného do nosné konstr.</t>
  </si>
  <si>
    <t>1754715618</t>
  </si>
  <si>
    <t>49</t>
  </si>
  <si>
    <t>767-pc 2</t>
  </si>
  <si>
    <t>DM 5-Demontáž pro další použití-části konstr.rampy z žárově zink.plechu-slz.plech tl.6mm,sloupky,vodor.prvky,ztužení,vlnitý plech</t>
  </si>
  <si>
    <t>kg</t>
  </si>
  <si>
    <t>-1755419514</t>
  </si>
  <si>
    <t>50</t>
  </si>
  <si>
    <t>767-pc 3</t>
  </si>
  <si>
    <t>DM 5-Opětovná montáž pro další použití-části konstr.rampy z žárově zink.plechu-slz.plech tl.6mm,sloupky,vodor.prvky,ztužení,vlnitý plech+úprava</t>
  </si>
  <si>
    <t>-663863024</t>
  </si>
  <si>
    <t>51</t>
  </si>
  <si>
    <t>767-pc 4</t>
  </si>
  <si>
    <t>DM 6-Demontáž pro další použití-vodor.nosníku konstr.rampy z žárově zink.oceli IPE 140, Dl.2820mm,kotvených šrouby</t>
  </si>
  <si>
    <t>-1046227612</t>
  </si>
  <si>
    <t>52</t>
  </si>
  <si>
    <t>767-pc 5</t>
  </si>
  <si>
    <t>DM 6-opětovná montáž pro další použití-vodor.nosníku konstr.rampy z žárově zink.oceli IPE 140, Dl.2820mm,kotvených šrouby</t>
  </si>
  <si>
    <t>-1962507987</t>
  </si>
  <si>
    <t>53</t>
  </si>
  <si>
    <t>767-pc 6</t>
  </si>
  <si>
    <t>DM 7-Demontáž opláštění pro další použití-VZT žárově zink.pletiva v rámu 5,0 x 2,3 m včtně dem.uzemnění</t>
  </si>
  <si>
    <t>1793552613</t>
  </si>
  <si>
    <t>54</t>
  </si>
  <si>
    <t>767-pc 7</t>
  </si>
  <si>
    <t>DM 7-Opětovná montáž opláštění pro další použití-VZT žárově zink.pletiva v rámu 5,0 x 2,3 m včetně upravy a  dem.uzemnění</t>
  </si>
  <si>
    <t>-2747333</t>
  </si>
  <si>
    <t>55</t>
  </si>
  <si>
    <t>767-pc 8</t>
  </si>
  <si>
    <t>12/Z-dod.+ montáž venkovní čistící rohož 1500 x 1500 mm tl.17mm v hliníkovém rámu  gumová a kartáčová se sniž.hořlavostí</t>
  </si>
  <si>
    <t>1961246603</t>
  </si>
  <si>
    <t>56</t>
  </si>
  <si>
    <t>767-pc 9</t>
  </si>
  <si>
    <t>13/Z-dod.+ montáž podesty rampy se slzičk.plechu tl.6mm žárově zinkov.atyp tvar včetně kotev.materiálu viz výpis</t>
  </si>
  <si>
    <t>-912137839</t>
  </si>
  <si>
    <t>57</t>
  </si>
  <si>
    <t>767-pc10</t>
  </si>
  <si>
    <t>15/Z-dod.+ montáž  konstr.trapéz.plech pozink tr.50/250 tl.1,0mm mech.kotveny+kotevní materiál 1000 x 1990mm-3ks+600 x 1990mm-1ks viz výpis-schodiště S2</t>
  </si>
  <si>
    <t>1874643800</t>
  </si>
  <si>
    <t>58</t>
  </si>
  <si>
    <t>998767201</t>
  </si>
  <si>
    <t>Přesun hmot procentní pro zámečnické konstrukce v objektech v do 6 m</t>
  </si>
  <si>
    <t>-1815347766</t>
  </si>
  <si>
    <t>771</t>
  </si>
  <si>
    <t>Podlahy z dlaždic</t>
  </si>
  <si>
    <t>59</t>
  </si>
  <si>
    <t>771273812</t>
  </si>
  <si>
    <t>BP3-Demontáž obkladů stupnic z dlaždic keramických lepených š do 350 mm</t>
  </si>
  <si>
    <t>1655343951</t>
  </si>
  <si>
    <t>60</t>
  </si>
  <si>
    <t>771273832</t>
  </si>
  <si>
    <t>BP3-Demontáž obkladů podstupnic z dlaždic keramických lepených v do 250 mm</t>
  </si>
  <si>
    <t>27266296</t>
  </si>
  <si>
    <t>61</t>
  </si>
  <si>
    <t>771573810</t>
  </si>
  <si>
    <t>BP2-Demontáž podlah z dlaždic keramických lepených</t>
  </si>
  <si>
    <t>-1321717484</t>
  </si>
  <si>
    <t>773</t>
  </si>
  <si>
    <t>Podlahy z litého teraca</t>
  </si>
  <si>
    <t>62</t>
  </si>
  <si>
    <t>773211211R</t>
  </si>
  <si>
    <t>Obklady přírodním litým teracem R10,protiskl.pruhy tvořené vsypemstupňů rovných tl.15mm-D.1.1-05</t>
  </si>
  <si>
    <t>1526221604</t>
  </si>
  <si>
    <t>10*2,1*0,3</t>
  </si>
  <si>
    <t>63</t>
  </si>
  <si>
    <t>773213100</t>
  </si>
  <si>
    <t>Obklady přírodním litým teracem čel stupňů tl  15 mm-D.1.1-05</t>
  </si>
  <si>
    <t>808100352</t>
  </si>
  <si>
    <t>11*2,1*0,17</t>
  </si>
  <si>
    <t>64</t>
  </si>
  <si>
    <t>773413200</t>
  </si>
  <si>
    <t>Soklíky z přírodního litého teraca rovné tl 20 mm výšky v=80mm -D.1.1-05</t>
  </si>
  <si>
    <t>-630279220</t>
  </si>
  <si>
    <t>1,5+1,8</t>
  </si>
  <si>
    <t>65</t>
  </si>
  <si>
    <t>773511261</t>
  </si>
  <si>
    <t xml:space="preserve">Podlahy z přírodního litého teraca protiskluz R10 prosté tl 15 mm-D.1.1-05 d+m </t>
  </si>
  <si>
    <t>-28595634</t>
  </si>
  <si>
    <t>12,0</t>
  </si>
  <si>
    <t>66</t>
  </si>
  <si>
    <t>998773101</t>
  </si>
  <si>
    <t>Přesun hmot tonážní pro podlahy teracové lité v objektech v do 6 m</t>
  </si>
  <si>
    <t>-519724593</t>
  </si>
  <si>
    <t>782</t>
  </si>
  <si>
    <t>Dokončovací práce - obklady z kamene</t>
  </si>
  <si>
    <t>67</t>
  </si>
  <si>
    <t>782-pc 1</t>
  </si>
  <si>
    <t>BP6-odstranění venkovního betonového obkladu stěny hl.podesty -pásky 300 x 150mm</t>
  </si>
  <si>
    <t>532998763</t>
  </si>
  <si>
    <t>783</t>
  </si>
  <si>
    <t>Dokončovací práce - nátěry</t>
  </si>
  <si>
    <t>68</t>
  </si>
  <si>
    <t>783301313</t>
  </si>
  <si>
    <t>Odmaštění zámečnických konstrukcí ředidlovým odmašťovačem</t>
  </si>
  <si>
    <t>-1467687088</t>
  </si>
  <si>
    <t>69</t>
  </si>
  <si>
    <t>783306805</t>
  </si>
  <si>
    <t>Odstranění nátěru ze zámečnických konstrukcí opálením-9/Z, 10/Z a 11/Z</t>
  </si>
  <si>
    <t>402128814</t>
  </si>
  <si>
    <t>3,5*1,0*4"9/Z"+2,3*1,0*2"10/Z"+1,2*1,0*2"11/Z"</t>
  </si>
  <si>
    <t>70</t>
  </si>
  <si>
    <t>783314201</t>
  </si>
  <si>
    <t>Základní antikorozní jednonásobný syntetický standardní nátěr zámečnických konstrukcí</t>
  </si>
  <si>
    <t>-776733332</t>
  </si>
  <si>
    <t>71</t>
  </si>
  <si>
    <t>783315101</t>
  </si>
  <si>
    <t>Mezinátěr jednonásobný syntetický standardní zámečnických konstrukcí</t>
  </si>
  <si>
    <t>714828426</t>
  </si>
  <si>
    <t>72</t>
  </si>
  <si>
    <t>783317101</t>
  </si>
  <si>
    <t>Krycí jednonásobný syntetický standardní nátěr zámečnických konstrukcí 2x RAL 7001stříbrnošedé</t>
  </si>
  <si>
    <t>1651966386</t>
  </si>
  <si>
    <t>73</t>
  </si>
  <si>
    <t>783813131</t>
  </si>
  <si>
    <t>Penetrační  nátěr hladkých, tenkovrstvých zrnitých a štukových omítek dle stáv.-světle žlutá-D.1.1-06</t>
  </si>
  <si>
    <t>-1749921114</t>
  </si>
  <si>
    <t>74</t>
  </si>
  <si>
    <t>783801201</t>
  </si>
  <si>
    <t>Obroušení omítek před provedením nátěru-D.1.1-06</t>
  </si>
  <si>
    <t>-1496998968</t>
  </si>
  <si>
    <t>(1,5+1,75)*3,3</t>
  </si>
  <si>
    <t>75</t>
  </si>
  <si>
    <t>783817121</t>
  </si>
  <si>
    <t>Krycí jednonásobný  hladkých, zrnitých tenkovrstvých nebo štukových omítek-D.1.1-06</t>
  </si>
  <si>
    <t>-153423419</t>
  </si>
  <si>
    <t>VRN</t>
  </si>
  <si>
    <t>Vedlejší rozpočtové náklady</t>
  </si>
  <si>
    <t>VRN3</t>
  </si>
  <si>
    <t>Zařízení staveniště</t>
  </si>
  <si>
    <t>76</t>
  </si>
  <si>
    <t>030001000</t>
  </si>
  <si>
    <t>Zařízení staveniště 3%</t>
  </si>
  <si>
    <t>1024</t>
  </si>
  <si>
    <t>-328862975</t>
  </si>
  <si>
    <t>VRN4</t>
  </si>
  <si>
    <t>Inženýrská činnost</t>
  </si>
  <si>
    <t>77</t>
  </si>
  <si>
    <t>041103000</t>
  </si>
  <si>
    <t>Autorský dozor -účast na kontrolních dnech, odsouhlasení vzorku..</t>
  </si>
  <si>
    <t>hod</t>
  </si>
  <si>
    <t>-1253755132</t>
  </si>
  <si>
    <t>VRN6</t>
  </si>
  <si>
    <t>Územní vlivy</t>
  </si>
  <si>
    <t>78</t>
  </si>
  <si>
    <t>062002000</t>
  </si>
  <si>
    <t>Ztížené dopravní podmínky</t>
  </si>
  <si>
    <t>2039078979</t>
  </si>
  <si>
    <t>VRN7</t>
  </si>
  <si>
    <t>Provozní vlivy</t>
  </si>
  <si>
    <t>79</t>
  </si>
  <si>
    <t>073002000</t>
  </si>
  <si>
    <t>Ztížený pohyb vozidel v centrech měst 1,5%</t>
  </si>
  <si>
    <t>1730215423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</si>
</sst>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  <charset val="1"/>
    </font>
    <font>
      <sz val="8"/>
      <color rgb="FFFFFFFF"/>
      <name val="Arial CE"/>
      <charset val="1"/>
    </font>
    <font>
      <sz val="8"/>
      <color rgb="FF3366FF"/>
      <name val="Arial CE"/>
      <charset val="1"/>
    </font>
    <font>
      <b/>
      <sz val="14"/>
      <name val="Arial CE"/>
      <charset val="1"/>
    </font>
    <font>
      <b/>
      <sz val="12"/>
      <color rgb="FF969696"/>
      <name val="Arial CE"/>
      <charset val="1"/>
    </font>
    <font>
      <sz val="10"/>
      <color rgb="FF969696"/>
      <name val="Arial CE"/>
      <charset val="1"/>
    </font>
    <font>
      <sz val="10"/>
      <name val="Arial CE"/>
      <charset val="1"/>
    </font>
    <font>
      <b/>
      <sz val="8"/>
      <color rgb="FF969696"/>
      <name val="Arial CE"/>
      <charset val="1"/>
    </font>
    <font>
      <b/>
      <sz val="11"/>
      <name val="Arial CE"/>
      <charset val="1"/>
    </font>
    <font>
      <b/>
      <sz val="10"/>
      <name val="Arial CE"/>
      <charset val="1"/>
    </font>
    <font>
      <b/>
      <sz val="10"/>
      <color rgb="FF969696"/>
      <name val="Arial CE"/>
      <charset val="1"/>
    </font>
    <font>
      <b/>
      <sz val="12"/>
      <name val="Arial CE"/>
      <charset val="1"/>
    </font>
    <font>
      <b/>
      <sz val="10"/>
      <color rgb="FF464646"/>
      <name val="Arial CE"/>
      <charset val="1"/>
    </font>
    <font>
      <sz val="12"/>
      <color rgb="FF969696"/>
      <name val="Arial CE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 CE"/>
      <charset val="1"/>
    </font>
    <font>
      <sz val="18"/>
      <color rgb="FF0000FF"/>
      <name val="Wingdings 2"/>
      <charset val="1"/>
    </font>
    <font>
      <u/>
      <sz val="11"/>
      <color rgb="FF0000FF"/>
      <name val="Calibri"/>
      <charset val="1"/>
    </font>
    <font>
      <sz val="11"/>
      <name val="Arial CE"/>
      <charset val="1"/>
    </font>
    <font>
      <b/>
      <sz val="11"/>
      <color rgb="FF003366"/>
      <name val="Arial CE"/>
      <charset val="1"/>
    </font>
    <font>
      <sz val="11"/>
      <color rgb="FF003366"/>
      <name val="Arial CE"/>
      <charset val="1"/>
    </font>
    <font>
      <sz val="11"/>
      <color rgb="FF969696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10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  <font>
      <sz val="8"/>
      <name val="Arial CE"/>
      <charset val="1"/>
    </font>
    <font>
      <sz val="8"/>
      <color rgb="FF505050"/>
      <name val="Arial CE"/>
      <charset val="1"/>
    </font>
    <font>
      <sz val="7"/>
      <color rgb="FF969696"/>
      <name val="Arial CE"/>
      <charset val="1"/>
    </font>
    <font>
      <sz val="8"/>
      <color rgb="FF800080"/>
      <name val="Arial CE"/>
      <charset val="1"/>
    </font>
    <font>
      <sz val="8"/>
      <color rgb="FFFF0000"/>
      <name val="Arial CE"/>
      <charset val="1"/>
    </font>
    <font>
      <i/>
      <sz val="9"/>
      <color rgb="FF0000FF"/>
      <name val="Arial CE"/>
      <charset val="1"/>
    </font>
    <font>
      <i/>
      <sz val="8"/>
      <color rgb="FF0000FF"/>
      <name val="Arial CE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8" fillId="0" borderId="0" applyBorder="0" applyProtection="0"/>
  </cellStyleXfs>
  <cellXfs count="237">
    <xf numFmtId="0" fontId="0" fillId="0" borderId="0" xfId="0"/>
    <xf numFmtId="49" fontId="6" fillId="3" borderId="0" xfId="0" applyNumberFormat="1" applyFont="1" applyFill="1" applyBorder="1" applyAlignment="1" applyProtection="1">
      <alignment horizontal="left" vertical="center"/>
      <protection locked="0"/>
    </xf>
    <xf numFmtId="0" fontId="6" fillId="3" borderId="0" xfId="0" applyFont="1" applyFill="1" applyAlignment="1" applyProtection="1">
      <alignment horizontal="left" vertical="center"/>
      <protection locked="0"/>
    </xf>
    <xf numFmtId="49" fontId="6" fillId="3" borderId="0" xfId="0" applyNumberFormat="1" applyFont="1" applyFill="1" applyAlignment="1" applyProtection="1">
      <alignment horizontal="left" vertical="center"/>
      <protection locked="0"/>
    </xf>
    <xf numFmtId="0" fontId="30" fillId="0" borderId="0" xfId="0" applyFont="1" applyAlignment="1" applyProtection="1">
      <protection locked="0"/>
    </xf>
    <xf numFmtId="0" fontId="0" fillId="0" borderId="3" xfId="0" applyFont="1" applyBorder="1" applyAlignment="1" applyProtection="1">
      <alignment vertical="center"/>
      <protection locked="0"/>
    </xf>
    <xf numFmtId="4" fontId="14" fillId="3" borderId="22" xfId="0" applyNumberFormat="1" applyFont="1" applyFill="1" applyBorder="1" applyAlignment="1" applyProtection="1">
      <alignment vertical="center"/>
      <protection locked="0"/>
    </xf>
    <xf numFmtId="0" fontId="15" fillId="3" borderId="18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 applyProtection="1">
      <alignment vertical="center"/>
      <protection locked="0"/>
    </xf>
    <xf numFmtId="0" fontId="34" fillId="0" borderId="0" xfId="0" applyFont="1" applyAlignment="1" applyProtection="1">
      <alignment vertical="center"/>
      <protection locked="0"/>
    </xf>
    <xf numFmtId="0" fontId="35" fillId="0" borderId="0" xfId="0" applyFont="1" applyAlignment="1" applyProtection="1">
      <alignment vertical="center"/>
      <protection locked="0"/>
    </xf>
    <xf numFmtId="167" fontId="14" fillId="3" borderId="22" xfId="0" applyNumberFormat="1" applyFont="1" applyFill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36" fillId="3" borderId="18" xfId="0" applyFont="1" applyFill="1" applyBorder="1" applyAlignment="1" applyProtection="1">
      <alignment horizontal="left" vertical="center"/>
      <protection locked="0"/>
    </xf>
    <xf numFmtId="0" fontId="15" fillId="3" borderId="19" xfId="0" applyFont="1" applyFill="1" applyBorder="1" applyAlignment="1" applyProtection="1">
      <alignment horizontal="left" vertical="center"/>
      <protection locked="0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23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2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6" fillId="0" borderId="0" xfId="0" applyFont="1" applyAlignment="1" applyProtection="1">
      <alignment vertical="center"/>
      <protection locked="0"/>
    </xf>
    <xf numFmtId="0" fontId="26" fillId="0" borderId="3" xfId="0" applyFont="1" applyBorder="1" applyAlignment="1" applyProtection="1">
      <alignment vertical="center"/>
      <protection locked="0"/>
    </xf>
    <xf numFmtId="0" fontId="27" fillId="0" borderId="0" xfId="0" applyFont="1" applyAlignment="1" applyProtection="1">
      <alignment vertical="center"/>
      <protection locked="0"/>
    </xf>
    <xf numFmtId="0" fontId="27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28" fillId="0" borderId="12" xfId="0" applyNumberFormat="1" applyFont="1" applyBorder="1" applyAlignment="1" applyProtection="1">
      <protection locked="0"/>
    </xf>
    <xf numFmtId="166" fontId="28" fillId="0" borderId="13" xfId="0" applyNumberFormat="1" applyFont="1" applyBorder="1" applyAlignment="1" applyProtection="1"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0" fontId="30" fillId="0" borderId="3" xfId="0" applyFont="1" applyBorder="1" applyAlignment="1" applyProtection="1">
      <protection locked="0"/>
    </xf>
    <xf numFmtId="0" fontId="30" fillId="0" borderId="0" xfId="0" applyFont="1" applyAlignment="1" applyProtection="1">
      <alignment horizontal="left"/>
      <protection locked="0"/>
    </xf>
    <xf numFmtId="0" fontId="30" fillId="0" borderId="18" xfId="0" applyFont="1" applyBorder="1" applyAlignment="1" applyProtection="1">
      <protection locked="0"/>
    </xf>
    <xf numFmtId="0" fontId="30" fillId="0" borderId="0" xfId="0" applyFont="1" applyBorder="1" applyAlignment="1" applyProtection="1">
      <protection locked="0"/>
    </xf>
    <xf numFmtId="166" fontId="30" fillId="0" borderId="0" xfId="0" applyNumberFormat="1" applyFont="1" applyBorder="1" applyAlignment="1" applyProtection="1">
      <protection locked="0"/>
    </xf>
    <xf numFmtId="166" fontId="30" fillId="0" borderId="14" xfId="0" applyNumberFormat="1" applyFont="1" applyBorder="1" applyAlignment="1" applyProtection="1">
      <protection locked="0"/>
    </xf>
    <xf numFmtId="0" fontId="30" fillId="0" borderId="0" xfId="0" applyFont="1" applyAlignment="1" applyProtection="1">
      <alignment horizont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66" fontId="15" fillId="0" borderId="0" xfId="0" applyNumberFormat="1" applyFont="1" applyBorder="1" applyAlignment="1" applyProtection="1">
      <alignment vertical="center"/>
      <protection locked="0"/>
    </xf>
    <xf numFmtId="166" fontId="15" fillId="0" borderId="14" xfId="0" applyNumberFormat="1" applyFont="1" applyBorder="1" applyAlignment="1" applyProtection="1">
      <alignment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32" fillId="0" borderId="3" xfId="0" applyFont="1" applyBorder="1" applyAlignment="1" applyProtection="1">
      <alignment vertical="center"/>
      <protection locked="0"/>
    </xf>
    <xf numFmtId="0" fontId="32" fillId="0" borderId="0" xfId="0" applyFont="1" applyAlignment="1" applyProtection="1">
      <alignment horizontal="left" vertical="center"/>
      <protection locked="0"/>
    </xf>
    <xf numFmtId="0" fontId="32" fillId="0" borderId="18" xfId="0" applyFont="1" applyBorder="1" applyAlignment="1" applyProtection="1">
      <alignment vertical="center"/>
      <protection locked="0"/>
    </xf>
    <xf numFmtId="0" fontId="32" fillId="0" borderId="0" xfId="0" applyFont="1" applyBorder="1" applyAlignment="1" applyProtection="1">
      <alignment vertical="center"/>
      <protection locked="0"/>
    </xf>
    <xf numFmtId="0" fontId="32" fillId="0" borderId="14" xfId="0" applyFont="1" applyBorder="1" applyAlignment="1" applyProtection="1">
      <alignment vertical="center"/>
      <protection locked="0"/>
    </xf>
    <xf numFmtId="0" fontId="34" fillId="0" borderId="3" xfId="0" applyFont="1" applyBorder="1" applyAlignment="1" applyProtection="1">
      <alignment vertical="center"/>
      <protection locked="0"/>
    </xf>
    <xf numFmtId="0" fontId="34" fillId="0" borderId="0" xfId="0" applyFont="1" applyAlignment="1" applyProtection="1">
      <alignment horizontal="left" vertical="center"/>
      <protection locked="0"/>
    </xf>
    <xf numFmtId="0" fontId="34" fillId="0" borderId="18" xfId="0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vertical="center"/>
      <protection locked="0"/>
    </xf>
    <xf numFmtId="0" fontId="34" fillId="0" borderId="14" xfId="0" applyFont="1" applyBorder="1" applyAlignment="1" applyProtection="1">
      <alignment vertical="center"/>
      <protection locked="0"/>
    </xf>
    <xf numFmtId="0" fontId="35" fillId="0" borderId="3" xfId="0" applyFont="1" applyBorder="1" applyAlignment="1" applyProtection="1">
      <alignment vertical="center"/>
      <protection locked="0"/>
    </xf>
    <xf numFmtId="0" fontId="35" fillId="0" borderId="0" xfId="0" applyFont="1" applyAlignment="1" applyProtection="1">
      <alignment horizontal="left" vertical="center"/>
      <protection locked="0"/>
    </xf>
    <xf numFmtId="0" fontId="35" fillId="0" borderId="18" xfId="0" applyFont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vertical="center"/>
      <protection locked="0"/>
    </xf>
    <xf numFmtId="0" fontId="35" fillId="0" borderId="14" xfId="0" applyFont="1" applyBorder="1" applyAlignment="1" applyProtection="1">
      <alignment vertical="center"/>
      <protection locked="0"/>
    </xf>
    <xf numFmtId="0" fontId="37" fillId="0" borderId="3" xfId="0" applyFont="1" applyBorder="1" applyAlignment="1" applyProtection="1">
      <alignment vertical="center"/>
      <protection locked="0"/>
    </xf>
    <xf numFmtId="0" fontId="36" fillId="0" borderId="0" xfId="0" applyFont="1" applyBorder="1" applyAlignment="1" applyProtection="1">
      <alignment horizontal="center" vertical="center"/>
      <protection locked="0"/>
    </xf>
    <xf numFmtId="0" fontId="15" fillId="0" borderId="20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166" fontId="15" fillId="0" borderId="20" xfId="0" applyNumberFormat="1" applyFont="1" applyBorder="1" applyAlignment="1" applyProtection="1">
      <alignment vertical="center"/>
      <protection locked="0"/>
    </xf>
    <xf numFmtId="166" fontId="15" fillId="0" borderId="21" xfId="0" applyNumberFormat="1" applyFont="1" applyBorder="1" applyAlignment="1" applyProtection="1">
      <alignment vertical="center"/>
      <protection locked="0"/>
    </xf>
    <xf numFmtId="0" fontId="0" fillId="0" borderId="0" xfId="0" applyProtection="1"/>
    <xf numFmtId="0" fontId="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/>
    </xf>
    <xf numFmtId="165" fontId="6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0" fillId="0" borderId="12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4" fontId="5" fillId="0" borderId="0" xfId="0" applyNumberFormat="1" applyFont="1" applyAlignment="1" applyProtection="1">
      <alignment vertical="center"/>
    </xf>
    <xf numFmtId="164" fontId="5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11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11" fillId="5" borderId="7" xfId="0" applyFont="1" applyFill="1" applyBorder="1" applyAlignment="1" applyProtection="1">
      <alignment horizontal="right" vertical="center"/>
    </xf>
    <xf numFmtId="0" fontId="11" fillId="5" borderId="7" xfId="0" applyFont="1" applyFill="1" applyBorder="1" applyAlignment="1" applyProtection="1">
      <alignment horizontal="center" vertical="center"/>
    </xf>
    <xf numFmtId="4" fontId="11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6" fillId="0" borderId="0" xfId="0" applyFont="1" applyAlignment="1" applyProtection="1">
      <alignment horizontal="left" vertical="center" wrapText="1"/>
    </xf>
    <xf numFmtId="0" fontId="14" fillId="5" borderId="0" xfId="0" applyFont="1" applyFill="1" applyAlignment="1" applyProtection="1">
      <alignment horizontal="left" vertical="center"/>
    </xf>
    <xf numFmtId="0" fontId="14" fillId="5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0" fontId="26" fillId="0" borderId="20" xfId="0" applyFont="1" applyBorder="1" applyAlignment="1" applyProtection="1">
      <alignment horizontal="left" vertical="center"/>
    </xf>
    <xf numFmtId="0" fontId="26" fillId="0" borderId="20" xfId="0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20" xfId="0" applyFont="1" applyBorder="1" applyAlignment="1" applyProtection="1">
      <alignment horizontal="left" vertical="center"/>
    </xf>
    <xf numFmtId="0" fontId="27" fillId="0" borderId="20" xfId="0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14" fillId="5" borderId="15" xfId="0" applyFont="1" applyFill="1" applyBorder="1" applyAlignment="1" applyProtection="1">
      <alignment horizontal="center" vertical="center" wrapText="1"/>
    </xf>
    <xf numFmtId="0" fontId="14" fillId="5" borderId="16" xfId="0" applyFont="1" applyFill="1" applyBorder="1" applyAlignment="1" applyProtection="1">
      <alignment horizontal="center" vertical="center" wrapText="1"/>
    </xf>
    <xf numFmtId="0" fontId="14" fillId="5" borderId="17" xfId="0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left" vertical="center"/>
    </xf>
    <xf numFmtId="4" fontId="16" fillId="0" borderId="0" xfId="0" applyNumberFormat="1" applyFont="1" applyAlignment="1" applyProtection="1"/>
    <xf numFmtId="0" fontId="30" fillId="0" borderId="0" xfId="0" applyFont="1" applyAlignment="1" applyProtection="1"/>
    <xf numFmtId="0" fontId="30" fillId="0" borderId="0" xfId="0" applyFont="1" applyAlignment="1" applyProtection="1">
      <alignment horizontal="left"/>
    </xf>
    <xf numFmtId="0" fontId="26" fillId="0" borderId="0" xfId="0" applyFont="1" applyAlignment="1" applyProtection="1">
      <alignment horizontal="left"/>
    </xf>
    <xf numFmtId="4" fontId="26" fillId="0" borderId="0" xfId="0" applyNumberFormat="1" applyFont="1" applyAlignment="1" applyProtection="1"/>
    <xf numFmtId="0" fontId="27" fillId="0" borderId="0" xfId="0" applyFont="1" applyAlignment="1" applyProtection="1">
      <alignment horizontal="left"/>
    </xf>
    <xf numFmtId="4" fontId="27" fillId="0" borderId="0" xfId="0" applyNumberFormat="1" applyFont="1" applyAlignment="1" applyProtection="1"/>
    <xf numFmtId="0" fontId="14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14" fillId="0" borderId="22" xfId="0" applyFont="1" applyBorder="1" applyAlignment="1" applyProtection="1">
      <alignment horizontal="center" vertical="center" wrapText="1"/>
    </xf>
    <xf numFmtId="167" fontId="14" fillId="0" borderId="22" xfId="0" applyNumberFormat="1" applyFont="1" applyBorder="1" applyAlignment="1" applyProtection="1">
      <alignment vertical="center"/>
    </xf>
    <xf numFmtId="4" fontId="14" fillId="0" borderId="22" xfId="0" applyNumberFormat="1" applyFont="1" applyBorder="1" applyAlignment="1" applyProtection="1">
      <alignment vertical="center"/>
    </xf>
    <xf numFmtId="0" fontId="14" fillId="0" borderId="22" xfId="0" applyFont="1" applyBorder="1" applyAlignment="1" applyProtection="1">
      <alignment horizontal="left" vertical="center" wrapText="1"/>
    </xf>
    <xf numFmtId="0" fontId="32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167" fontId="32" fillId="0" borderId="0" xfId="0" applyNumberFormat="1" applyFont="1" applyAlignment="1" applyProtection="1">
      <alignment vertical="center"/>
    </xf>
    <xf numFmtId="0" fontId="34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35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167" fontId="35" fillId="0" borderId="0" xfId="0" applyNumberFormat="1" applyFont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0" fillId="4" borderId="0" xfId="0" applyFont="1" applyFill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 applyProtection="1">
      <alignment vertical="center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4" fillId="5" borderId="0" xfId="0" applyFont="1" applyFill="1" applyAlignment="1" applyProtection="1">
      <alignment horizontal="center" vertical="center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4" fontId="13" fillId="0" borderId="18" xfId="0" applyNumberFormat="1" applyFont="1" applyBorder="1" applyAlignment="1" applyProtection="1">
      <alignment vertical="center"/>
      <protection locked="0"/>
    </xf>
    <xf numFmtId="4" fontId="13" fillId="0" borderId="0" xfId="0" applyNumberFormat="1" applyFont="1" applyBorder="1" applyAlignment="1" applyProtection="1">
      <alignment vertical="center"/>
      <protection locked="0"/>
    </xf>
    <xf numFmtId="166" fontId="13" fillId="0" borderId="0" xfId="0" applyNumberFormat="1" applyFont="1" applyBorder="1" applyAlignment="1" applyProtection="1">
      <alignment vertical="center"/>
      <protection locked="0"/>
    </xf>
    <xf numFmtId="4" fontId="13" fillId="0" borderId="14" xfId="0" applyNumberFormat="1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9" fillId="0" borderId="3" xfId="0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4" fontId="22" fillId="0" borderId="19" xfId="0" applyNumberFormat="1" applyFont="1" applyBorder="1" applyAlignment="1" applyProtection="1">
      <alignment vertical="center"/>
      <protection locked="0"/>
    </xf>
    <xf numFmtId="4" fontId="22" fillId="0" borderId="20" xfId="0" applyNumberFormat="1" applyFont="1" applyBorder="1" applyAlignment="1" applyProtection="1">
      <alignment vertical="center"/>
      <protection locked="0"/>
    </xf>
    <xf numFmtId="166" fontId="22" fillId="0" borderId="20" xfId="0" applyNumberFormat="1" applyFont="1" applyBorder="1" applyAlignment="1" applyProtection="1">
      <alignment vertical="center"/>
      <protection locked="0"/>
    </xf>
    <xf numFmtId="4" fontId="22" fillId="0" borderId="21" xfId="0" applyNumberFormat="1" applyFont="1" applyBorder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top"/>
    </xf>
    <xf numFmtId="0" fontId="8" fillId="0" borderId="0" xfId="0" applyFont="1" applyBorder="1" applyAlignment="1" applyProtection="1">
      <alignment horizontal="left" vertical="top" wrapText="1"/>
    </xf>
    <xf numFmtId="0" fontId="0" fillId="0" borderId="4" xfId="0" applyBorder="1" applyProtection="1"/>
    <xf numFmtId="0" fontId="9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9" fillId="0" borderId="5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164" fontId="5" fillId="0" borderId="0" xfId="0" applyNumberFormat="1" applyFont="1" applyBorder="1" applyAlignment="1" applyProtection="1">
      <alignment horizontal="left" vertical="center"/>
    </xf>
    <xf numFmtId="4" fontId="10" fillId="0" borderId="0" xfId="0" applyNumberFormat="1" applyFont="1" applyBorder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11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1" fillId="4" borderId="7" xfId="0" applyFont="1" applyFill="1" applyBorder="1" applyAlignment="1" applyProtection="1">
      <alignment horizontal="center" vertical="center"/>
    </xf>
    <xf numFmtId="0" fontId="11" fillId="4" borderId="7" xfId="0" applyFont="1" applyFill="1" applyBorder="1" applyAlignment="1" applyProtection="1">
      <alignment horizontal="left" vertical="center"/>
    </xf>
    <xf numFmtId="4" fontId="11" fillId="4" borderId="8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165" fontId="6" fillId="0" borderId="0" xfId="0" applyNumberFormat="1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vertical="center" wrapText="1"/>
    </xf>
    <xf numFmtId="0" fontId="14" fillId="5" borderId="6" xfId="0" applyFont="1" applyFill="1" applyBorder="1" applyAlignment="1" applyProtection="1">
      <alignment horizontal="center" vertical="center"/>
    </xf>
    <xf numFmtId="0" fontId="14" fillId="5" borderId="7" xfId="0" applyFont="1" applyFill="1" applyBorder="1" applyAlignment="1" applyProtection="1">
      <alignment horizontal="center" vertical="center"/>
    </xf>
    <xf numFmtId="0" fontId="14" fillId="5" borderId="7" xfId="0" applyFont="1" applyFill="1" applyBorder="1" applyAlignment="1" applyProtection="1">
      <alignment horizontal="right" vertical="center"/>
    </xf>
    <xf numFmtId="0" fontId="14" fillId="5" borderId="8" xfId="0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vertical="center"/>
    </xf>
    <xf numFmtId="4" fontId="16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123480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zoomScaleNormal="100" workbookViewId="0">
      <selection activeCell="O8" sqref="O8"/>
    </sheetView>
  </sheetViews>
  <sheetFormatPr defaultColWidth="8.5" defaultRowHeight="11.25"/>
  <cols>
    <col min="1" max="1" width="8.33203125" style="16" customWidth="1"/>
    <col min="2" max="2" width="1.6640625" style="16" customWidth="1"/>
    <col min="3" max="3" width="4.1640625" style="16" customWidth="1"/>
    <col min="4" max="33" width="2.6640625" style="16" customWidth="1"/>
    <col min="34" max="34" width="3.33203125" style="16" customWidth="1"/>
    <col min="35" max="35" width="31.6640625" style="16" customWidth="1"/>
    <col min="36" max="37" width="2.5" style="16" customWidth="1"/>
    <col min="38" max="38" width="8.33203125" style="16" customWidth="1"/>
    <col min="39" max="39" width="3.33203125" style="16" customWidth="1"/>
    <col min="40" max="40" width="13.33203125" style="16" customWidth="1"/>
    <col min="41" max="41" width="7.5" style="16" customWidth="1"/>
    <col min="42" max="42" width="4.1640625" style="16" customWidth="1"/>
    <col min="43" max="43" width="15.6640625" style="16" hidden="1" customWidth="1"/>
    <col min="44" max="44" width="13.6640625" style="16" customWidth="1"/>
    <col min="45" max="47" width="25.83203125" style="16" hidden="1" customWidth="1"/>
    <col min="48" max="49" width="21.6640625" style="16" hidden="1" customWidth="1"/>
    <col min="50" max="51" width="25" style="16" hidden="1" customWidth="1"/>
    <col min="52" max="52" width="21.6640625" style="16" hidden="1" customWidth="1"/>
    <col min="53" max="53" width="19.1640625" style="16" hidden="1" customWidth="1"/>
    <col min="54" max="54" width="25" style="16" hidden="1" customWidth="1"/>
    <col min="55" max="55" width="21.6640625" style="16" hidden="1" customWidth="1"/>
    <col min="56" max="56" width="19.1640625" style="16" hidden="1" customWidth="1"/>
    <col min="57" max="57" width="66.5" style="16" customWidth="1"/>
    <col min="58" max="70" width="8.5" style="16"/>
    <col min="71" max="91" width="9.33203125" style="16" hidden="1" customWidth="1"/>
    <col min="92" max="16384" width="8.5" style="16"/>
  </cols>
  <sheetData>
    <row r="1" spans="1:74">
      <c r="A1" s="167" t="s">
        <v>0</v>
      </c>
      <c r="AZ1" s="167"/>
      <c r="BA1" s="167" t="s">
        <v>1</v>
      </c>
      <c r="BB1" s="167"/>
      <c r="BT1" s="167" t="s">
        <v>2</v>
      </c>
      <c r="BU1" s="167" t="s">
        <v>2</v>
      </c>
      <c r="BV1" s="167" t="s">
        <v>3</v>
      </c>
    </row>
    <row r="2" spans="1:74" ht="36.950000000000003" customHeight="1">
      <c r="AR2" s="17" t="s">
        <v>4</v>
      </c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S2" s="18" t="s">
        <v>5</v>
      </c>
      <c r="BT2" s="18" t="s">
        <v>6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5</v>
      </c>
      <c r="BT3" s="18" t="s">
        <v>7</v>
      </c>
    </row>
    <row r="4" spans="1:74" ht="24.95" customHeight="1">
      <c r="B4" s="21"/>
      <c r="C4" s="94"/>
      <c r="D4" s="95" t="s">
        <v>8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R4" s="21"/>
      <c r="AS4" s="168" t="s">
        <v>9</v>
      </c>
      <c r="BE4" s="169" t="s">
        <v>10</v>
      </c>
      <c r="BS4" s="18" t="s">
        <v>11</v>
      </c>
    </row>
    <row r="5" spans="1:74" ht="12" customHeight="1">
      <c r="B5" s="21"/>
      <c r="C5" s="94"/>
      <c r="D5" s="200" t="s">
        <v>12</v>
      </c>
      <c r="E5" s="94"/>
      <c r="F5" s="94"/>
      <c r="G5" s="94"/>
      <c r="H5" s="94"/>
      <c r="I5" s="94"/>
      <c r="J5" s="94"/>
      <c r="K5" s="201" t="s">
        <v>13</v>
      </c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P5" s="94"/>
      <c r="AR5" s="21"/>
      <c r="BE5" s="170" t="s">
        <v>14</v>
      </c>
      <c r="BS5" s="18" t="s">
        <v>5</v>
      </c>
    </row>
    <row r="6" spans="1:74" ht="36.950000000000003" customHeight="1">
      <c r="B6" s="21"/>
      <c r="C6" s="94"/>
      <c r="D6" s="202" t="s">
        <v>15</v>
      </c>
      <c r="E6" s="94"/>
      <c r="F6" s="94"/>
      <c r="G6" s="94"/>
      <c r="H6" s="94"/>
      <c r="I6" s="94"/>
      <c r="J6" s="94"/>
      <c r="K6" s="203" t="s">
        <v>16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P6" s="94"/>
      <c r="AR6" s="21"/>
      <c r="BE6" s="170"/>
      <c r="BS6" s="18" t="s">
        <v>5</v>
      </c>
    </row>
    <row r="7" spans="1:74" ht="12" customHeight="1">
      <c r="B7" s="21"/>
      <c r="C7" s="94"/>
      <c r="D7" s="97" t="s">
        <v>17</v>
      </c>
      <c r="E7" s="94"/>
      <c r="F7" s="94"/>
      <c r="G7" s="94"/>
      <c r="H7" s="94"/>
      <c r="I7" s="94"/>
      <c r="J7" s="94"/>
      <c r="K7" s="99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7" t="s">
        <v>18</v>
      </c>
      <c r="AL7" s="94"/>
      <c r="AM7" s="94"/>
      <c r="AN7" s="99"/>
      <c r="AO7" s="94"/>
      <c r="AP7" s="94"/>
      <c r="AR7" s="21"/>
      <c r="BE7" s="170"/>
      <c r="BS7" s="18" t="s">
        <v>5</v>
      </c>
    </row>
    <row r="8" spans="1:74" ht="12" customHeight="1">
      <c r="B8" s="21"/>
      <c r="C8" s="94"/>
      <c r="D8" s="97" t="s">
        <v>19</v>
      </c>
      <c r="E8" s="94"/>
      <c r="F8" s="94"/>
      <c r="G8" s="94"/>
      <c r="H8" s="94"/>
      <c r="I8" s="94"/>
      <c r="J8" s="94"/>
      <c r="K8" s="99" t="s">
        <v>20</v>
      </c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7" t="s">
        <v>21</v>
      </c>
      <c r="AL8" s="94"/>
      <c r="AM8" s="94"/>
      <c r="AN8" s="2" t="s">
        <v>22</v>
      </c>
      <c r="AO8" s="94"/>
      <c r="AP8" s="94"/>
      <c r="AR8" s="21"/>
      <c r="BE8" s="170"/>
      <c r="BS8" s="18" t="s">
        <v>5</v>
      </c>
    </row>
    <row r="9" spans="1:74" ht="14.45" customHeight="1">
      <c r="B9" s="21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R9" s="21"/>
      <c r="BE9" s="170"/>
      <c r="BS9" s="18" t="s">
        <v>5</v>
      </c>
    </row>
    <row r="10" spans="1:74" ht="12" customHeight="1">
      <c r="B10" s="21"/>
      <c r="C10" s="94"/>
      <c r="D10" s="97" t="s">
        <v>23</v>
      </c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7" t="s">
        <v>24</v>
      </c>
      <c r="AL10" s="94"/>
      <c r="AM10" s="94"/>
      <c r="AN10" s="99"/>
      <c r="AO10" s="94"/>
      <c r="AP10" s="94"/>
      <c r="AR10" s="21"/>
      <c r="BE10" s="170"/>
      <c r="BS10" s="18" t="s">
        <v>5</v>
      </c>
    </row>
    <row r="11" spans="1:74" ht="18.600000000000001" customHeight="1">
      <c r="B11" s="21"/>
      <c r="C11" s="94"/>
      <c r="D11" s="94"/>
      <c r="E11" s="99" t="s">
        <v>25</v>
      </c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7" t="s">
        <v>26</v>
      </c>
      <c r="AL11" s="94"/>
      <c r="AM11" s="94"/>
      <c r="AN11" s="99"/>
      <c r="AO11" s="94"/>
      <c r="AP11" s="94"/>
      <c r="AR11" s="21"/>
      <c r="BE11" s="170"/>
      <c r="BS11" s="18" t="s">
        <v>5</v>
      </c>
    </row>
    <row r="12" spans="1:74" ht="6.95" customHeight="1">
      <c r="B12" s="21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4"/>
      <c r="AL12" s="94"/>
      <c r="AM12" s="94"/>
      <c r="AN12" s="94"/>
      <c r="AO12" s="94"/>
      <c r="AP12" s="94"/>
      <c r="AR12" s="21"/>
      <c r="BE12" s="170"/>
      <c r="BS12" s="18" t="s">
        <v>5</v>
      </c>
    </row>
    <row r="13" spans="1:74" ht="12" customHeight="1">
      <c r="B13" s="21"/>
      <c r="C13" s="94"/>
      <c r="D13" s="97" t="s">
        <v>27</v>
      </c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7" t="s">
        <v>24</v>
      </c>
      <c r="AL13" s="94"/>
      <c r="AM13" s="94"/>
      <c r="AN13" s="3" t="s">
        <v>28</v>
      </c>
      <c r="AO13" s="94"/>
      <c r="AP13" s="94"/>
      <c r="AR13" s="21"/>
      <c r="BE13" s="170"/>
      <c r="BS13" s="18" t="s">
        <v>5</v>
      </c>
    </row>
    <row r="14" spans="1:74" ht="12.75">
      <c r="B14" s="21"/>
      <c r="C14" s="94"/>
      <c r="D14" s="94"/>
      <c r="E14" s="1" t="s">
        <v>28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97" t="s">
        <v>26</v>
      </c>
      <c r="AL14" s="94"/>
      <c r="AM14" s="94"/>
      <c r="AN14" s="3" t="s">
        <v>28</v>
      </c>
      <c r="AO14" s="94"/>
      <c r="AP14" s="94"/>
      <c r="AR14" s="21"/>
      <c r="BE14" s="170"/>
      <c r="BS14" s="18" t="s">
        <v>5</v>
      </c>
    </row>
    <row r="15" spans="1:74" ht="6.95" customHeight="1">
      <c r="B15" s="21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R15" s="21"/>
      <c r="BE15" s="170"/>
      <c r="BS15" s="18" t="s">
        <v>2</v>
      </c>
    </row>
    <row r="16" spans="1:74" ht="12" customHeight="1">
      <c r="B16" s="21"/>
      <c r="C16" s="94"/>
      <c r="D16" s="97" t="s">
        <v>29</v>
      </c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7" t="s">
        <v>24</v>
      </c>
      <c r="AL16" s="94"/>
      <c r="AM16" s="94"/>
      <c r="AN16" s="99"/>
      <c r="AO16" s="94"/>
      <c r="AP16" s="94"/>
      <c r="AR16" s="21"/>
      <c r="BE16" s="170"/>
      <c r="BS16" s="18" t="s">
        <v>2</v>
      </c>
    </row>
    <row r="17" spans="1:71" ht="18.600000000000001" customHeight="1">
      <c r="B17" s="21"/>
      <c r="C17" s="94"/>
      <c r="D17" s="94"/>
      <c r="E17" s="99" t="s">
        <v>30</v>
      </c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7" t="s">
        <v>26</v>
      </c>
      <c r="AL17" s="94"/>
      <c r="AM17" s="94"/>
      <c r="AN17" s="99"/>
      <c r="AO17" s="94"/>
      <c r="AP17" s="94"/>
      <c r="AR17" s="21"/>
      <c r="BE17" s="170"/>
      <c r="BS17" s="18" t="s">
        <v>31</v>
      </c>
    </row>
    <row r="18" spans="1:71" ht="6.95" customHeight="1">
      <c r="B18" s="21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R18" s="21"/>
      <c r="BE18" s="170"/>
      <c r="BS18" s="18" t="s">
        <v>5</v>
      </c>
    </row>
    <row r="19" spans="1:71" ht="12" customHeight="1">
      <c r="B19" s="21"/>
      <c r="C19" s="94"/>
      <c r="D19" s="97" t="s">
        <v>32</v>
      </c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7" t="s">
        <v>24</v>
      </c>
      <c r="AL19" s="94"/>
      <c r="AM19" s="94"/>
      <c r="AN19" s="99"/>
      <c r="AO19" s="94"/>
      <c r="AP19" s="94"/>
      <c r="AR19" s="21"/>
      <c r="BE19" s="170"/>
      <c r="BS19" s="18" t="s">
        <v>5</v>
      </c>
    </row>
    <row r="20" spans="1:71" ht="18.600000000000001" customHeight="1">
      <c r="B20" s="21"/>
      <c r="C20" s="94"/>
      <c r="D20" s="94"/>
      <c r="E20" s="99" t="s">
        <v>33</v>
      </c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7" t="s">
        <v>26</v>
      </c>
      <c r="AL20" s="94"/>
      <c r="AM20" s="94"/>
      <c r="AN20" s="99"/>
      <c r="AO20" s="94"/>
      <c r="AP20" s="94"/>
      <c r="AR20" s="21"/>
      <c r="BE20" s="170"/>
      <c r="BS20" s="18" t="s">
        <v>31</v>
      </c>
    </row>
    <row r="21" spans="1:71" ht="6.95" customHeight="1">
      <c r="B21" s="21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R21" s="21"/>
      <c r="BE21" s="170"/>
    </row>
    <row r="22" spans="1:71" ht="12" customHeight="1">
      <c r="B22" s="21"/>
      <c r="C22" s="94"/>
      <c r="D22" s="97" t="s">
        <v>34</v>
      </c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R22" s="21"/>
      <c r="BE22" s="170"/>
    </row>
    <row r="23" spans="1:71" ht="16.5" customHeight="1">
      <c r="B23" s="21"/>
      <c r="C23" s="94"/>
      <c r="D23" s="94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2"/>
      <c r="AG23" s="102"/>
      <c r="AH23" s="102"/>
      <c r="AI23" s="102"/>
      <c r="AJ23" s="102"/>
      <c r="AK23" s="102"/>
      <c r="AL23" s="102"/>
      <c r="AM23" s="102"/>
      <c r="AN23" s="102"/>
      <c r="AO23" s="94"/>
      <c r="AP23" s="94"/>
      <c r="AR23" s="21"/>
      <c r="BE23" s="170"/>
    </row>
    <row r="24" spans="1:71" ht="6.95" customHeight="1">
      <c r="B24" s="21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  <c r="AP24" s="94"/>
      <c r="AR24" s="21"/>
      <c r="BE24" s="170"/>
    </row>
    <row r="25" spans="1:71" ht="6.95" customHeight="1">
      <c r="B25" s="21"/>
      <c r="C25" s="94"/>
      <c r="D25" s="204"/>
      <c r="E25" s="204"/>
      <c r="F25" s="204"/>
      <c r="G25" s="204"/>
      <c r="H25" s="204"/>
      <c r="I25" s="204"/>
      <c r="J25" s="204"/>
      <c r="K25" s="204"/>
      <c r="L25" s="204"/>
      <c r="M25" s="204"/>
      <c r="N25" s="204"/>
      <c r="O25" s="204"/>
      <c r="P25" s="204"/>
      <c r="Q25" s="204"/>
      <c r="R25" s="204"/>
      <c r="S25" s="204"/>
      <c r="T25" s="204"/>
      <c r="U25" s="204"/>
      <c r="V25" s="204"/>
      <c r="W25" s="204"/>
      <c r="X25" s="204"/>
      <c r="Y25" s="204"/>
      <c r="Z25" s="204"/>
      <c r="AA25" s="204"/>
      <c r="AB25" s="204"/>
      <c r="AC25" s="204"/>
      <c r="AD25" s="204"/>
      <c r="AE25" s="204"/>
      <c r="AF25" s="204"/>
      <c r="AG25" s="204"/>
      <c r="AH25" s="204"/>
      <c r="AI25" s="204"/>
      <c r="AJ25" s="204"/>
      <c r="AK25" s="204"/>
      <c r="AL25" s="204"/>
      <c r="AM25" s="204"/>
      <c r="AN25" s="204"/>
      <c r="AO25" s="204"/>
      <c r="AP25" s="94"/>
      <c r="AR25" s="21"/>
      <c r="BE25" s="170"/>
    </row>
    <row r="26" spans="1:71" s="26" customFormat="1" ht="25.9" customHeight="1">
      <c r="A26" s="23"/>
      <c r="B26" s="5"/>
      <c r="C26" s="96"/>
      <c r="D26" s="205" t="s">
        <v>35</v>
      </c>
      <c r="E26" s="206"/>
      <c r="F26" s="206"/>
      <c r="G26" s="206"/>
      <c r="H26" s="206"/>
      <c r="I26" s="206"/>
      <c r="J26" s="206"/>
      <c r="K26" s="206"/>
      <c r="L26" s="206"/>
      <c r="M26" s="206"/>
      <c r="N26" s="206"/>
      <c r="O26" s="206"/>
      <c r="P26" s="206"/>
      <c r="Q26" s="206"/>
      <c r="R26" s="206"/>
      <c r="S26" s="206"/>
      <c r="T26" s="206"/>
      <c r="U26" s="206"/>
      <c r="V26" s="206"/>
      <c r="W26" s="206"/>
      <c r="X26" s="206"/>
      <c r="Y26" s="206"/>
      <c r="Z26" s="206"/>
      <c r="AA26" s="206"/>
      <c r="AB26" s="206"/>
      <c r="AC26" s="206"/>
      <c r="AD26" s="206"/>
      <c r="AE26" s="206"/>
      <c r="AF26" s="206"/>
      <c r="AG26" s="206"/>
      <c r="AH26" s="206"/>
      <c r="AI26" s="206"/>
      <c r="AJ26" s="206"/>
      <c r="AK26" s="207">
        <f>ROUND(AG94,2)</f>
        <v>0</v>
      </c>
      <c r="AL26" s="207"/>
      <c r="AM26" s="207"/>
      <c r="AN26" s="207"/>
      <c r="AO26" s="207"/>
      <c r="AP26" s="96"/>
      <c r="AQ26" s="23"/>
      <c r="AR26" s="5"/>
      <c r="BE26" s="170"/>
    </row>
    <row r="27" spans="1:71" s="26" customFormat="1" ht="6.95" customHeight="1">
      <c r="A27" s="23"/>
      <c r="B27" s="5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6"/>
      <c r="AH27" s="96"/>
      <c r="AI27" s="96"/>
      <c r="AJ27" s="96"/>
      <c r="AK27" s="96"/>
      <c r="AL27" s="96"/>
      <c r="AM27" s="96"/>
      <c r="AN27" s="96"/>
      <c r="AO27" s="96"/>
      <c r="AP27" s="96"/>
      <c r="AQ27" s="23"/>
      <c r="AR27" s="5"/>
      <c r="BE27" s="170"/>
    </row>
    <row r="28" spans="1:71" s="26" customFormat="1" ht="12.75">
      <c r="A28" s="23"/>
      <c r="B28" s="5"/>
      <c r="C28" s="96"/>
      <c r="D28" s="96"/>
      <c r="E28" s="96"/>
      <c r="F28" s="96"/>
      <c r="G28" s="96"/>
      <c r="H28" s="96"/>
      <c r="I28" s="96"/>
      <c r="J28" s="96"/>
      <c r="K28" s="96"/>
      <c r="L28" s="208" t="s">
        <v>36</v>
      </c>
      <c r="M28" s="208"/>
      <c r="N28" s="208"/>
      <c r="O28" s="208"/>
      <c r="P28" s="208"/>
      <c r="Q28" s="96"/>
      <c r="R28" s="96"/>
      <c r="S28" s="96"/>
      <c r="T28" s="96"/>
      <c r="U28" s="96"/>
      <c r="V28" s="96"/>
      <c r="W28" s="208" t="s">
        <v>37</v>
      </c>
      <c r="X28" s="208"/>
      <c r="Y28" s="208"/>
      <c r="Z28" s="208"/>
      <c r="AA28" s="208"/>
      <c r="AB28" s="208"/>
      <c r="AC28" s="208"/>
      <c r="AD28" s="208"/>
      <c r="AE28" s="208"/>
      <c r="AF28" s="96"/>
      <c r="AG28" s="96"/>
      <c r="AH28" s="96"/>
      <c r="AI28" s="96"/>
      <c r="AJ28" s="96"/>
      <c r="AK28" s="208" t="s">
        <v>38</v>
      </c>
      <c r="AL28" s="208"/>
      <c r="AM28" s="208"/>
      <c r="AN28" s="208"/>
      <c r="AO28" s="208"/>
      <c r="AP28" s="96"/>
      <c r="AQ28" s="23"/>
      <c r="AR28" s="5"/>
      <c r="BE28" s="170"/>
    </row>
    <row r="29" spans="1:71" s="171" customFormat="1" ht="14.45" customHeight="1">
      <c r="B29" s="172"/>
      <c r="C29" s="209"/>
      <c r="D29" s="97" t="s">
        <v>39</v>
      </c>
      <c r="E29" s="209"/>
      <c r="F29" s="97" t="s">
        <v>40</v>
      </c>
      <c r="G29" s="209"/>
      <c r="H29" s="209"/>
      <c r="I29" s="209"/>
      <c r="J29" s="209"/>
      <c r="K29" s="209"/>
      <c r="L29" s="210">
        <v>0.21</v>
      </c>
      <c r="M29" s="210"/>
      <c r="N29" s="210"/>
      <c r="O29" s="210"/>
      <c r="P29" s="210"/>
      <c r="Q29" s="209"/>
      <c r="R29" s="209"/>
      <c r="S29" s="209"/>
      <c r="T29" s="209"/>
      <c r="U29" s="209"/>
      <c r="V29" s="209"/>
      <c r="W29" s="211">
        <f>ROUND(AZ94, 2)</f>
        <v>0</v>
      </c>
      <c r="X29" s="211"/>
      <c r="Y29" s="211"/>
      <c r="Z29" s="211"/>
      <c r="AA29" s="211"/>
      <c r="AB29" s="211"/>
      <c r="AC29" s="211"/>
      <c r="AD29" s="211"/>
      <c r="AE29" s="211"/>
      <c r="AF29" s="209"/>
      <c r="AG29" s="209"/>
      <c r="AH29" s="209"/>
      <c r="AI29" s="209"/>
      <c r="AJ29" s="209"/>
      <c r="AK29" s="211">
        <f>ROUND(AV94, 2)</f>
        <v>0</v>
      </c>
      <c r="AL29" s="211"/>
      <c r="AM29" s="211"/>
      <c r="AN29" s="211"/>
      <c r="AO29" s="211"/>
      <c r="AP29" s="209"/>
      <c r="AR29" s="172"/>
      <c r="BE29" s="170"/>
    </row>
    <row r="30" spans="1:71" s="171" customFormat="1" ht="14.45" customHeight="1">
      <c r="B30" s="172"/>
      <c r="C30" s="209"/>
      <c r="D30" s="209"/>
      <c r="E30" s="209"/>
      <c r="F30" s="97" t="s">
        <v>41</v>
      </c>
      <c r="G30" s="209"/>
      <c r="H30" s="209"/>
      <c r="I30" s="209"/>
      <c r="J30" s="209"/>
      <c r="K30" s="209"/>
      <c r="L30" s="210">
        <v>0.15</v>
      </c>
      <c r="M30" s="210"/>
      <c r="N30" s="210"/>
      <c r="O30" s="210"/>
      <c r="P30" s="210"/>
      <c r="Q30" s="209"/>
      <c r="R30" s="209"/>
      <c r="S30" s="209"/>
      <c r="T30" s="209"/>
      <c r="U30" s="209"/>
      <c r="V30" s="209"/>
      <c r="W30" s="211">
        <f>ROUND(BA94, 2)</f>
        <v>0</v>
      </c>
      <c r="X30" s="211"/>
      <c r="Y30" s="211"/>
      <c r="Z30" s="211"/>
      <c r="AA30" s="211"/>
      <c r="AB30" s="211"/>
      <c r="AC30" s="211"/>
      <c r="AD30" s="211"/>
      <c r="AE30" s="211"/>
      <c r="AF30" s="209"/>
      <c r="AG30" s="209"/>
      <c r="AH30" s="209"/>
      <c r="AI30" s="209"/>
      <c r="AJ30" s="209"/>
      <c r="AK30" s="211">
        <f>ROUND(AW94, 2)</f>
        <v>0</v>
      </c>
      <c r="AL30" s="211"/>
      <c r="AM30" s="211"/>
      <c r="AN30" s="211"/>
      <c r="AO30" s="211"/>
      <c r="AP30" s="209"/>
      <c r="AR30" s="172"/>
      <c r="BE30" s="170"/>
    </row>
    <row r="31" spans="1:71" s="171" customFormat="1" ht="14.45" hidden="1" customHeight="1">
      <c r="B31" s="172"/>
      <c r="C31" s="209"/>
      <c r="D31" s="209"/>
      <c r="E31" s="209"/>
      <c r="F31" s="97" t="s">
        <v>42</v>
      </c>
      <c r="G31" s="209"/>
      <c r="H31" s="209"/>
      <c r="I31" s="209"/>
      <c r="J31" s="209"/>
      <c r="K31" s="209"/>
      <c r="L31" s="210">
        <v>0.21</v>
      </c>
      <c r="M31" s="210"/>
      <c r="N31" s="210"/>
      <c r="O31" s="210"/>
      <c r="P31" s="210"/>
      <c r="Q31" s="209"/>
      <c r="R31" s="209"/>
      <c r="S31" s="209"/>
      <c r="T31" s="209"/>
      <c r="U31" s="209"/>
      <c r="V31" s="209"/>
      <c r="W31" s="211">
        <f>ROUND(BB94, 2)</f>
        <v>0</v>
      </c>
      <c r="X31" s="211"/>
      <c r="Y31" s="211"/>
      <c r="Z31" s="211"/>
      <c r="AA31" s="211"/>
      <c r="AB31" s="211"/>
      <c r="AC31" s="211"/>
      <c r="AD31" s="211"/>
      <c r="AE31" s="211"/>
      <c r="AF31" s="209"/>
      <c r="AG31" s="209"/>
      <c r="AH31" s="209"/>
      <c r="AI31" s="209"/>
      <c r="AJ31" s="209"/>
      <c r="AK31" s="211">
        <v>0</v>
      </c>
      <c r="AL31" s="211"/>
      <c r="AM31" s="211"/>
      <c r="AN31" s="211"/>
      <c r="AO31" s="211"/>
      <c r="AP31" s="209"/>
      <c r="AR31" s="172"/>
      <c r="BE31" s="170"/>
    </row>
    <row r="32" spans="1:71" s="171" customFormat="1" ht="14.45" hidden="1" customHeight="1">
      <c r="B32" s="172"/>
      <c r="C32" s="209"/>
      <c r="D32" s="209"/>
      <c r="E32" s="209"/>
      <c r="F32" s="97" t="s">
        <v>43</v>
      </c>
      <c r="G32" s="209"/>
      <c r="H32" s="209"/>
      <c r="I32" s="209"/>
      <c r="J32" s="209"/>
      <c r="K32" s="209"/>
      <c r="L32" s="210">
        <v>0.15</v>
      </c>
      <c r="M32" s="210"/>
      <c r="N32" s="210"/>
      <c r="O32" s="210"/>
      <c r="P32" s="210"/>
      <c r="Q32" s="209"/>
      <c r="R32" s="209"/>
      <c r="S32" s="209"/>
      <c r="T32" s="209"/>
      <c r="U32" s="209"/>
      <c r="V32" s="209"/>
      <c r="W32" s="211">
        <f>ROUND(BC94, 2)</f>
        <v>0</v>
      </c>
      <c r="X32" s="211"/>
      <c r="Y32" s="211"/>
      <c r="Z32" s="211"/>
      <c r="AA32" s="211"/>
      <c r="AB32" s="211"/>
      <c r="AC32" s="211"/>
      <c r="AD32" s="211"/>
      <c r="AE32" s="211"/>
      <c r="AF32" s="209"/>
      <c r="AG32" s="209"/>
      <c r="AH32" s="209"/>
      <c r="AI32" s="209"/>
      <c r="AJ32" s="209"/>
      <c r="AK32" s="211">
        <v>0</v>
      </c>
      <c r="AL32" s="211"/>
      <c r="AM32" s="211"/>
      <c r="AN32" s="211"/>
      <c r="AO32" s="211"/>
      <c r="AP32" s="209"/>
      <c r="AR32" s="172"/>
      <c r="BE32" s="170"/>
    </row>
    <row r="33" spans="1:57" s="171" customFormat="1" ht="14.45" hidden="1" customHeight="1">
      <c r="B33" s="172"/>
      <c r="C33" s="209"/>
      <c r="D33" s="209"/>
      <c r="E33" s="209"/>
      <c r="F33" s="97" t="s">
        <v>44</v>
      </c>
      <c r="G33" s="209"/>
      <c r="H33" s="209"/>
      <c r="I33" s="209"/>
      <c r="J33" s="209"/>
      <c r="K33" s="209"/>
      <c r="L33" s="210">
        <v>0</v>
      </c>
      <c r="M33" s="210"/>
      <c r="N33" s="210"/>
      <c r="O33" s="210"/>
      <c r="P33" s="210"/>
      <c r="Q33" s="209"/>
      <c r="R33" s="209"/>
      <c r="S33" s="209"/>
      <c r="T33" s="209"/>
      <c r="U33" s="209"/>
      <c r="V33" s="209"/>
      <c r="W33" s="211">
        <f>ROUND(BD94, 2)</f>
        <v>0</v>
      </c>
      <c r="X33" s="211"/>
      <c r="Y33" s="211"/>
      <c r="Z33" s="211"/>
      <c r="AA33" s="211"/>
      <c r="AB33" s="211"/>
      <c r="AC33" s="211"/>
      <c r="AD33" s="211"/>
      <c r="AE33" s="211"/>
      <c r="AF33" s="209"/>
      <c r="AG33" s="209"/>
      <c r="AH33" s="209"/>
      <c r="AI33" s="209"/>
      <c r="AJ33" s="209"/>
      <c r="AK33" s="211">
        <v>0</v>
      </c>
      <c r="AL33" s="211"/>
      <c r="AM33" s="211"/>
      <c r="AN33" s="211"/>
      <c r="AO33" s="211"/>
      <c r="AP33" s="209"/>
      <c r="AR33" s="172"/>
      <c r="BE33" s="170"/>
    </row>
    <row r="34" spans="1:57" s="26" customFormat="1" ht="6.95" customHeight="1">
      <c r="A34" s="23"/>
      <c r="B34" s="5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6"/>
      <c r="AN34" s="96"/>
      <c r="AO34" s="96"/>
      <c r="AP34" s="96"/>
      <c r="AQ34" s="23"/>
      <c r="AR34" s="5"/>
      <c r="BE34" s="170"/>
    </row>
    <row r="35" spans="1:57" s="26" customFormat="1" ht="25.9" customHeight="1">
      <c r="A35" s="23"/>
      <c r="B35" s="5"/>
      <c r="C35" s="212"/>
      <c r="D35" s="213" t="s">
        <v>45</v>
      </c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5" t="s">
        <v>46</v>
      </c>
      <c r="U35" s="214"/>
      <c r="V35" s="214"/>
      <c r="W35" s="214"/>
      <c r="X35" s="216" t="s">
        <v>47</v>
      </c>
      <c r="Y35" s="216"/>
      <c r="Z35" s="216"/>
      <c r="AA35" s="216"/>
      <c r="AB35" s="216"/>
      <c r="AC35" s="214"/>
      <c r="AD35" s="214"/>
      <c r="AE35" s="214"/>
      <c r="AF35" s="214"/>
      <c r="AG35" s="214"/>
      <c r="AH35" s="214"/>
      <c r="AI35" s="214"/>
      <c r="AJ35" s="214"/>
      <c r="AK35" s="217">
        <f>SUM(AK26:AK33)</f>
        <v>0</v>
      </c>
      <c r="AL35" s="217"/>
      <c r="AM35" s="217"/>
      <c r="AN35" s="217"/>
      <c r="AO35" s="217"/>
      <c r="AP35" s="212"/>
      <c r="AQ35" s="173"/>
      <c r="AR35" s="5"/>
      <c r="BE35" s="23"/>
    </row>
    <row r="36" spans="1:57" s="26" customFormat="1" ht="6.95" customHeight="1">
      <c r="A36" s="23"/>
      <c r="B36" s="5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6"/>
      <c r="AN36" s="96"/>
      <c r="AO36" s="96"/>
      <c r="AP36" s="96"/>
      <c r="AQ36" s="23"/>
      <c r="AR36" s="5"/>
      <c r="BE36" s="23"/>
    </row>
    <row r="37" spans="1:57" s="26" customFormat="1" ht="14.45" customHeight="1">
      <c r="A37" s="23"/>
      <c r="B37" s="5"/>
      <c r="C37" s="96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5"/>
      <c r="BE37" s="23"/>
    </row>
    <row r="38" spans="1:57" ht="14.45" customHeight="1">
      <c r="B38" s="21"/>
      <c r="C38" s="94"/>
      <c r="AR38" s="21"/>
    </row>
    <row r="39" spans="1:57" ht="14.45" customHeight="1">
      <c r="B39" s="21"/>
      <c r="C39" s="94"/>
      <c r="AR39" s="21"/>
    </row>
    <row r="40" spans="1:57" ht="14.45" customHeight="1">
      <c r="B40" s="21"/>
      <c r="C40" s="94"/>
      <c r="AR40" s="21"/>
    </row>
    <row r="41" spans="1:57" ht="14.45" customHeight="1">
      <c r="B41" s="21"/>
      <c r="C41" s="94"/>
      <c r="AR41" s="21"/>
    </row>
    <row r="42" spans="1:57" ht="14.45" customHeight="1">
      <c r="B42" s="21"/>
      <c r="C42" s="94"/>
      <c r="AR42" s="21"/>
    </row>
    <row r="43" spans="1:57" ht="14.45" customHeight="1">
      <c r="B43" s="21"/>
      <c r="C43" s="94"/>
      <c r="AR43" s="21"/>
    </row>
    <row r="44" spans="1:57" ht="14.45" customHeight="1">
      <c r="B44" s="21"/>
      <c r="C44" s="94"/>
      <c r="AR44" s="21"/>
    </row>
    <row r="45" spans="1:57" ht="14.45" customHeight="1">
      <c r="B45" s="21"/>
      <c r="C45" s="94"/>
      <c r="AR45" s="21"/>
    </row>
    <row r="46" spans="1:57" ht="14.45" customHeight="1">
      <c r="B46" s="21"/>
      <c r="C46" s="94"/>
      <c r="AR46" s="21"/>
    </row>
    <row r="47" spans="1:57" ht="14.45" customHeight="1">
      <c r="B47" s="21"/>
      <c r="C47" s="94"/>
      <c r="AR47" s="21"/>
    </row>
    <row r="48" spans="1:57" ht="14.45" customHeight="1">
      <c r="B48" s="21"/>
      <c r="C48" s="94"/>
      <c r="AR48" s="21"/>
    </row>
    <row r="49" spans="1:57" s="26" customFormat="1" ht="14.45" customHeight="1">
      <c r="B49" s="25"/>
      <c r="C49" s="218"/>
      <c r="D49" s="32" t="s">
        <v>48</v>
      </c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2" t="s">
        <v>49</v>
      </c>
      <c r="AI49" s="33"/>
      <c r="AJ49" s="33"/>
      <c r="AK49" s="33"/>
      <c r="AL49" s="33"/>
      <c r="AM49" s="33"/>
      <c r="AN49" s="33"/>
      <c r="AO49" s="33"/>
      <c r="AR49" s="25"/>
    </row>
    <row r="50" spans="1:57">
      <c r="B50" s="21"/>
      <c r="C50" s="94"/>
      <c r="AR50" s="21"/>
    </row>
    <row r="51" spans="1:57">
      <c r="B51" s="21"/>
      <c r="C51" s="94"/>
      <c r="AR51" s="21"/>
    </row>
    <row r="52" spans="1:57">
      <c r="B52" s="21"/>
      <c r="C52" s="94"/>
      <c r="AR52" s="21"/>
    </row>
    <row r="53" spans="1:57">
      <c r="B53" s="21"/>
      <c r="C53" s="94"/>
      <c r="AR53" s="21"/>
    </row>
    <row r="54" spans="1:57">
      <c r="B54" s="21"/>
      <c r="C54" s="94"/>
      <c r="AR54" s="21"/>
    </row>
    <row r="55" spans="1:57">
      <c r="B55" s="21"/>
      <c r="C55" s="94"/>
      <c r="AR55" s="21"/>
    </row>
    <row r="56" spans="1:57">
      <c r="B56" s="21"/>
      <c r="C56" s="94"/>
      <c r="AR56" s="21"/>
    </row>
    <row r="57" spans="1:57">
      <c r="B57" s="21"/>
      <c r="C57" s="94"/>
      <c r="AR57" s="21"/>
    </row>
    <row r="58" spans="1:57">
      <c r="B58" s="21"/>
      <c r="C58" s="94"/>
      <c r="AR58" s="21"/>
    </row>
    <row r="59" spans="1:57">
      <c r="B59" s="21"/>
      <c r="C59" s="94"/>
      <c r="AR59" s="21"/>
    </row>
    <row r="60" spans="1:57" s="26" customFormat="1" ht="12.75">
      <c r="A60" s="23"/>
      <c r="B60" s="5"/>
      <c r="C60" s="96"/>
      <c r="D60" s="34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4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4" t="s">
        <v>50</v>
      </c>
      <c r="AI60" s="35"/>
      <c r="AJ60" s="35"/>
      <c r="AK60" s="35"/>
      <c r="AL60" s="35"/>
      <c r="AM60" s="34" t="s">
        <v>51</v>
      </c>
      <c r="AN60" s="35"/>
      <c r="AO60" s="35"/>
      <c r="AP60" s="23"/>
      <c r="AQ60" s="23"/>
      <c r="AR60" s="5"/>
      <c r="BE60" s="23"/>
    </row>
    <row r="61" spans="1:57">
      <c r="B61" s="21"/>
      <c r="C61" s="94"/>
      <c r="AR61" s="21"/>
    </row>
    <row r="62" spans="1:57">
      <c r="B62" s="21"/>
      <c r="C62" s="94"/>
      <c r="AR62" s="21"/>
    </row>
    <row r="63" spans="1:57">
      <c r="B63" s="21"/>
      <c r="C63" s="94"/>
      <c r="AR63" s="21"/>
    </row>
    <row r="64" spans="1:57" s="26" customFormat="1" ht="12.75">
      <c r="A64" s="23"/>
      <c r="B64" s="5"/>
      <c r="C64" s="96"/>
      <c r="D64" s="32" t="s">
        <v>52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2" t="s">
        <v>53</v>
      </c>
      <c r="AI64" s="38"/>
      <c r="AJ64" s="38"/>
      <c r="AK64" s="38"/>
      <c r="AL64" s="38"/>
      <c r="AM64" s="38"/>
      <c r="AN64" s="38"/>
      <c r="AO64" s="38"/>
      <c r="AP64" s="23"/>
      <c r="AQ64" s="23"/>
      <c r="AR64" s="5"/>
      <c r="BE64" s="23"/>
    </row>
    <row r="65" spans="1:57">
      <c r="B65" s="21"/>
      <c r="C65" s="94"/>
      <c r="AR65" s="21"/>
    </row>
    <row r="66" spans="1:57">
      <c r="B66" s="21"/>
      <c r="C66" s="94"/>
      <c r="AR66" s="21"/>
    </row>
    <row r="67" spans="1:57">
      <c r="B67" s="21"/>
      <c r="C67" s="94"/>
      <c r="AR67" s="21"/>
    </row>
    <row r="68" spans="1:57">
      <c r="B68" s="21"/>
      <c r="C68" s="94"/>
      <c r="AR68" s="21"/>
    </row>
    <row r="69" spans="1:57">
      <c r="B69" s="21"/>
      <c r="C69" s="94"/>
      <c r="AR69" s="21"/>
    </row>
    <row r="70" spans="1:57">
      <c r="B70" s="21"/>
      <c r="C70" s="94"/>
      <c r="AR70" s="21"/>
    </row>
    <row r="71" spans="1:57">
      <c r="B71" s="21"/>
      <c r="C71" s="94"/>
      <c r="AR71" s="21"/>
    </row>
    <row r="72" spans="1:57">
      <c r="B72" s="21"/>
      <c r="C72" s="94"/>
      <c r="AR72" s="21"/>
    </row>
    <row r="73" spans="1:57">
      <c r="B73" s="21"/>
      <c r="C73" s="94"/>
      <c r="AR73" s="21"/>
    </row>
    <row r="74" spans="1:57">
      <c r="B74" s="21"/>
      <c r="C74" s="94"/>
      <c r="AR74" s="21"/>
    </row>
    <row r="75" spans="1:57" s="26" customFormat="1" ht="12.75">
      <c r="A75" s="23"/>
      <c r="B75" s="5"/>
      <c r="C75" s="96"/>
      <c r="D75" s="34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4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4" t="s">
        <v>50</v>
      </c>
      <c r="AI75" s="35"/>
      <c r="AJ75" s="35"/>
      <c r="AK75" s="35"/>
      <c r="AL75" s="35"/>
      <c r="AM75" s="34" t="s">
        <v>51</v>
      </c>
      <c r="AN75" s="35"/>
      <c r="AO75" s="35"/>
      <c r="AP75" s="23"/>
      <c r="AQ75" s="23"/>
      <c r="AR75" s="5"/>
      <c r="BE75" s="23"/>
    </row>
    <row r="76" spans="1:57" s="26" customFormat="1">
      <c r="A76" s="23"/>
      <c r="B76" s="5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N76" s="96"/>
      <c r="AO76" s="96"/>
      <c r="AP76" s="96"/>
      <c r="AQ76" s="23"/>
      <c r="AR76" s="5"/>
      <c r="BE76" s="23"/>
    </row>
    <row r="77" spans="1:57" s="26" customFormat="1" ht="6.95" customHeight="1">
      <c r="A77" s="23"/>
      <c r="B77" s="39"/>
      <c r="C77" s="129"/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  <c r="AK77" s="129"/>
      <c r="AL77" s="129"/>
      <c r="AM77" s="129"/>
      <c r="AN77" s="129"/>
      <c r="AO77" s="129"/>
      <c r="AP77" s="129"/>
      <c r="AQ77" s="40"/>
      <c r="AR77" s="5"/>
      <c r="BE77" s="23"/>
    </row>
    <row r="78" spans="1:57"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  <c r="AH78" s="94"/>
      <c r="AI78" s="94"/>
      <c r="AJ78" s="94"/>
      <c r="AK78" s="94"/>
      <c r="AL78" s="94"/>
      <c r="AM78" s="94"/>
      <c r="AN78" s="94"/>
      <c r="AO78" s="94"/>
      <c r="AP78" s="94"/>
    </row>
    <row r="79" spans="1:57"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94"/>
      <c r="AO79" s="94"/>
      <c r="AP79" s="94"/>
    </row>
    <row r="80" spans="1:57"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4"/>
      <c r="Z80" s="94"/>
      <c r="AA80" s="94"/>
      <c r="AB80" s="94"/>
      <c r="AC80" s="94"/>
      <c r="AD80" s="94"/>
      <c r="AE80" s="94"/>
      <c r="AF80" s="94"/>
      <c r="AG80" s="94"/>
      <c r="AH80" s="94"/>
      <c r="AI80" s="94"/>
      <c r="AJ80" s="94"/>
      <c r="AK80" s="94"/>
      <c r="AL80" s="94"/>
      <c r="AM80" s="94"/>
      <c r="AN80" s="94"/>
      <c r="AO80" s="94"/>
      <c r="AP80" s="94"/>
    </row>
    <row r="81" spans="1:90" s="26" customFormat="1" ht="6.95" customHeight="1">
      <c r="A81" s="23"/>
      <c r="B81" s="41"/>
      <c r="C81" s="219"/>
      <c r="D81" s="219"/>
      <c r="E81" s="219"/>
      <c r="F81" s="219"/>
      <c r="G81" s="219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9"/>
      <c r="Y81" s="219"/>
      <c r="Z81" s="219"/>
      <c r="AA81" s="219"/>
      <c r="AB81" s="219"/>
      <c r="AC81" s="219"/>
      <c r="AD81" s="219"/>
      <c r="AE81" s="219"/>
      <c r="AF81" s="219"/>
      <c r="AG81" s="219"/>
      <c r="AH81" s="219"/>
      <c r="AI81" s="219"/>
      <c r="AJ81" s="219"/>
      <c r="AK81" s="219"/>
      <c r="AL81" s="219"/>
      <c r="AM81" s="219"/>
      <c r="AN81" s="219"/>
      <c r="AO81" s="219"/>
      <c r="AP81" s="219"/>
      <c r="AQ81" s="42"/>
      <c r="AR81" s="5"/>
      <c r="BE81" s="23"/>
    </row>
    <row r="82" spans="1:90" s="26" customFormat="1" ht="24.95" customHeight="1">
      <c r="A82" s="23"/>
      <c r="B82" s="5"/>
      <c r="C82" s="95" t="s">
        <v>54</v>
      </c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  <c r="AF82" s="96"/>
      <c r="AG82" s="96"/>
      <c r="AH82" s="96"/>
      <c r="AI82" s="96"/>
      <c r="AJ82" s="96"/>
      <c r="AK82" s="96"/>
      <c r="AL82" s="96"/>
      <c r="AM82" s="96"/>
      <c r="AN82" s="96"/>
      <c r="AO82" s="96"/>
      <c r="AP82" s="96"/>
      <c r="AQ82" s="23"/>
      <c r="AR82" s="5"/>
      <c r="BE82" s="23"/>
    </row>
    <row r="83" spans="1:90" s="26" customFormat="1" ht="6.95" customHeight="1">
      <c r="A83" s="23"/>
      <c r="B83" s="5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  <c r="AF83" s="96"/>
      <c r="AG83" s="96"/>
      <c r="AH83" s="96"/>
      <c r="AI83" s="96"/>
      <c r="AJ83" s="96"/>
      <c r="AK83" s="96"/>
      <c r="AL83" s="96"/>
      <c r="AM83" s="96"/>
      <c r="AN83" s="96"/>
      <c r="AO83" s="96"/>
      <c r="AP83" s="96"/>
      <c r="AQ83" s="23"/>
      <c r="AR83" s="5"/>
      <c r="BE83" s="23"/>
    </row>
    <row r="84" spans="1:90" s="174" customFormat="1" ht="12" customHeight="1">
      <c r="B84" s="175"/>
      <c r="C84" s="97" t="s">
        <v>12</v>
      </c>
      <c r="D84" s="220"/>
      <c r="E84" s="220"/>
      <c r="F84" s="220"/>
      <c r="G84" s="220"/>
      <c r="H84" s="220"/>
      <c r="I84" s="220"/>
      <c r="J84" s="220"/>
      <c r="K84" s="220"/>
      <c r="L84" s="220" t="str">
        <f>K5</f>
        <v>schodiste</v>
      </c>
      <c r="M84" s="220"/>
      <c r="N84" s="220"/>
      <c r="O84" s="220"/>
      <c r="P84" s="220"/>
      <c r="Q84" s="220"/>
      <c r="R84" s="220"/>
      <c r="S84" s="220"/>
      <c r="T84" s="220"/>
      <c r="U84" s="220"/>
      <c r="V84" s="220"/>
      <c r="W84" s="220"/>
      <c r="X84" s="220"/>
      <c r="Y84" s="220"/>
      <c r="Z84" s="220"/>
      <c r="AA84" s="220"/>
      <c r="AB84" s="220"/>
      <c r="AC84" s="220"/>
      <c r="AD84" s="220"/>
      <c r="AE84" s="220"/>
      <c r="AF84" s="220"/>
      <c r="AG84" s="220"/>
      <c r="AH84" s="220"/>
      <c r="AI84" s="220"/>
      <c r="AJ84" s="220"/>
      <c r="AK84" s="220"/>
      <c r="AL84" s="220"/>
      <c r="AM84" s="220"/>
      <c r="AN84" s="220"/>
      <c r="AO84" s="220"/>
      <c r="AP84" s="220"/>
      <c r="AR84" s="175"/>
    </row>
    <row r="85" spans="1:90" s="176" customFormat="1" ht="36.950000000000003" customHeight="1">
      <c r="B85" s="177"/>
      <c r="C85" s="221" t="s">
        <v>15</v>
      </c>
      <c r="D85" s="222"/>
      <c r="E85" s="222"/>
      <c r="F85" s="222"/>
      <c r="G85" s="222"/>
      <c r="H85" s="222"/>
      <c r="I85" s="222"/>
      <c r="J85" s="222"/>
      <c r="K85" s="222"/>
      <c r="L85" s="98" t="str">
        <f>K6</f>
        <v>PD na opravu schodiště</v>
      </c>
      <c r="M85" s="98"/>
      <c r="N85" s="98"/>
      <c r="O85" s="98"/>
      <c r="P85" s="98"/>
      <c r="Q85" s="98"/>
      <c r="R85" s="98"/>
      <c r="S85" s="98"/>
      <c r="T85" s="98"/>
      <c r="U85" s="98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222"/>
      <c r="AR85" s="177"/>
    </row>
    <row r="86" spans="1:90" s="26" customFormat="1" ht="6.95" customHeight="1">
      <c r="A86" s="23"/>
      <c r="B86" s="5"/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6"/>
      <c r="Z86" s="96"/>
      <c r="AA86" s="96"/>
      <c r="AB86" s="96"/>
      <c r="AC86" s="96"/>
      <c r="AD86" s="96"/>
      <c r="AE86" s="96"/>
      <c r="AF86" s="96"/>
      <c r="AG86" s="96"/>
      <c r="AH86" s="96"/>
      <c r="AI86" s="96"/>
      <c r="AJ86" s="96"/>
      <c r="AK86" s="96"/>
      <c r="AL86" s="96"/>
      <c r="AM86" s="96"/>
      <c r="AN86" s="96"/>
      <c r="AO86" s="96"/>
      <c r="AP86" s="96"/>
      <c r="AQ86" s="23"/>
      <c r="AR86" s="5"/>
      <c r="BE86" s="23"/>
    </row>
    <row r="87" spans="1:90" s="26" customFormat="1" ht="12" customHeight="1">
      <c r="A87" s="23"/>
      <c r="B87" s="5"/>
      <c r="C87" s="97" t="s">
        <v>19</v>
      </c>
      <c r="D87" s="96"/>
      <c r="E87" s="96"/>
      <c r="F87" s="96"/>
      <c r="G87" s="96"/>
      <c r="H87" s="96"/>
      <c r="I87" s="96"/>
      <c r="J87" s="96"/>
      <c r="K87" s="96"/>
      <c r="L87" s="223" t="str">
        <f>IF(K8="","",K8)</f>
        <v>Husova 164/3,Brno</v>
      </c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  <c r="AF87" s="96"/>
      <c r="AG87" s="96"/>
      <c r="AH87" s="96"/>
      <c r="AI87" s="97" t="s">
        <v>21</v>
      </c>
      <c r="AJ87" s="96"/>
      <c r="AK87" s="96"/>
      <c r="AL87" s="96"/>
      <c r="AM87" s="224" t="str">
        <f>IF(AN8= "","",AN8)</f>
        <v>25. 5. 2021</v>
      </c>
      <c r="AN87" s="224"/>
      <c r="AO87" s="96"/>
      <c r="AP87" s="96"/>
      <c r="AQ87" s="23"/>
      <c r="AR87" s="5"/>
      <c r="BE87" s="23"/>
    </row>
    <row r="88" spans="1:90" s="26" customFormat="1" ht="6.95" customHeight="1">
      <c r="A88" s="23"/>
      <c r="B88" s="5"/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  <c r="AF88" s="96"/>
      <c r="AG88" s="96"/>
      <c r="AH88" s="96"/>
      <c r="AI88" s="96"/>
      <c r="AJ88" s="96"/>
      <c r="AK88" s="96"/>
      <c r="AL88" s="96"/>
      <c r="AM88" s="96"/>
      <c r="AN88" s="96"/>
      <c r="AO88" s="96"/>
      <c r="AP88" s="96"/>
      <c r="AQ88" s="23"/>
      <c r="AR88" s="5"/>
      <c r="BE88" s="23"/>
    </row>
    <row r="89" spans="1:90" s="26" customFormat="1" ht="15.2" customHeight="1">
      <c r="A89" s="23"/>
      <c r="B89" s="5"/>
      <c r="C89" s="97" t="s">
        <v>23</v>
      </c>
      <c r="D89" s="96"/>
      <c r="E89" s="96"/>
      <c r="F89" s="96"/>
      <c r="G89" s="96"/>
      <c r="H89" s="96"/>
      <c r="I89" s="96"/>
      <c r="J89" s="96"/>
      <c r="K89" s="96"/>
      <c r="L89" s="220" t="str">
        <f>IF(E11= "","",E11)</f>
        <v>St.m.Brno,MMB-OSM,Husova 3,Brno</v>
      </c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96"/>
      <c r="X89" s="96"/>
      <c r="Y89" s="96"/>
      <c r="Z89" s="96"/>
      <c r="AA89" s="96"/>
      <c r="AB89" s="96"/>
      <c r="AC89" s="96"/>
      <c r="AD89" s="96"/>
      <c r="AE89" s="96"/>
      <c r="AF89" s="96"/>
      <c r="AG89" s="96"/>
      <c r="AH89" s="96"/>
      <c r="AI89" s="97" t="s">
        <v>29</v>
      </c>
      <c r="AJ89" s="96"/>
      <c r="AK89" s="96"/>
      <c r="AL89" s="96"/>
      <c r="AM89" s="225" t="str">
        <f>IF(E17="","",E17)</f>
        <v>ing.arch.R.Ševčík</v>
      </c>
      <c r="AN89" s="225"/>
      <c r="AO89" s="225"/>
      <c r="AP89" s="225"/>
      <c r="AQ89" s="23"/>
      <c r="AR89" s="5"/>
      <c r="AS89" s="178" t="s">
        <v>55</v>
      </c>
      <c r="AT89" s="178"/>
      <c r="AU89" s="55"/>
      <c r="AV89" s="55"/>
      <c r="AW89" s="55"/>
      <c r="AX89" s="55"/>
      <c r="AY89" s="55"/>
      <c r="AZ89" s="55"/>
      <c r="BA89" s="55"/>
      <c r="BB89" s="55"/>
      <c r="BC89" s="55"/>
      <c r="BD89" s="179"/>
      <c r="BE89" s="23"/>
    </row>
    <row r="90" spans="1:90" s="26" customFormat="1" ht="15.2" customHeight="1">
      <c r="A90" s="23"/>
      <c r="B90" s="5"/>
      <c r="C90" s="97" t="s">
        <v>27</v>
      </c>
      <c r="D90" s="96"/>
      <c r="E90" s="96"/>
      <c r="F90" s="96"/>
      <c r="G90" s="96"/>
      <c r="H90" s="96"/>
      <c r="I90" s="96"/>
      <c r="J90" s="96"/>
      <c r="K90" s="96"/>
      <c r="L90" s="220" t="str">
        <f>IF(E14= "Vyplň údaj","",E14)</f>
        <v/>
      </c>
      <c r="M90" s="96"/>
      <c r="N90" s="96"/>
      <c r="O90" s="96"/>
      <c r="P90" s="96"/>
      <c r="Q90" s="96"/>
      <c r="R90" s="96"/>
      <c r="S90" s="96"/>
      <c r="T90" s="96"/>
      <c r="U90" s="96"/>
      <c r="V90" s="96"/>
      <c r="W90" s="96"/>
      <c r="X90" s="96"/>
      <c r="Y90" s="96"/>
      <c r="Z90" s="96"/>
      <c r="AA90" s="96"/>
      <c r="AB90" s="96"/>
      <c r="AC90" s="96"/>
      <c r="AD90" s="96"/>
      <c r="AE90" s="96"/>
      <c r="AF90" s="96"/>
      <c r="AG90" s="96"/>
      <c r="AH90" s="96"/>
      <c r="AI90" s="97" t="s">
        <v>32</v>
      </c>
      <c r="AJ90" s="96"/>
      <c r="AK90" s="96"/>
      <c r="AL90" s="96"/>
      <c r="AM90" s="225" t="str">
        <f>IF(E20="","",E20)</f>
        <v>R.Volková</v>
      </c>
      <c r="AN90" s="225"/>
      <c r="AO90" s="225"/>
      <c r="AP90" s="225"/>
      <c r="AQ90" s="23"/>
      <c r="AR90" s="5"/>
      <c r="AS90" s="178"/>
      <c r="AT90" s="178"/>
      <c r="AU90" s="68"/>
      <c r="AV90" s="68"/>
      <c r="AW90" s="68"/>
      <c r="AX90" s="68"/>
      <c r="AY90" s="68"/>
      <c r="AZ90" s="68"/>
      <c r="BA90" s="68"/>
      <c r="BB90" s="68"/>
      <c r="BC90" s="68"/>
      <c r="BD90" s="180"/>
      <c r="BE90" s="23"/>
    </row>
    <row r="91" spans="1:90" s="26" customFormat="1" ht="10.9" customHeight="1">
      <c r="A91" s="23"/>
      <c r="B91" s="5"/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96"/>
      <c r="U91" s="96"/>
      <c r="V91" s="96"/>
      <c r="W91" s="96"/>
      <c r="X91" s="96"/>
      <c r="Y91" s="96"/>
      <c r="Z91" s="96"/>
      <c r="AA91" s="96"/>
      <c r="AB91" s="96"/>
      <c r="AC91" s="96"/>
      <c r="AD91" s="96"/>
      <c r="AE91" s="96"/>
      <c r="AF91" s="96"/>
      <c r="AG91" s="96"/>
      <c r="AH91" s="96"/>
      <c r="AI91" s="96"/>
      <c r="AJ91" s="96"/>
      <c r="AK91" s="96"/>
      <c r="AL91" s="96"/>
      <c r="AM91" s="96"/>
      <c r="AN91" s="96"/>
      <c r="AO91" s="96"/>
      <c r="AP91" s="96"/>
      <c r="AQ91" s="23"/>
      <c r="AR91" s="5"/>
      <c r="AS91" s="178"/>
      <c r="AT91" s="178"/>
      <c r="AU91" s="68"/>
      <c r="AV91" s="68"/>
      <c r="AW91" s="68"/>
      <c r="AX91" s="68"/>
      <c r="AY91" s="68"/>
      <c r="AZ91" s="68"/>
      <c r="BA91" s="68"/>
      <c r="BB91" s="68"/>
      <c r="BC91" s="68"/>
      <c r="BD91" s="180"/>
      <c r="BE91" s="23"/>
    </row>
    <row r="92" spans="1:90" s="26" customFormat="1" ht="29.25" customHeight="1">
      <c r="A92" s="23"/>
      <c r="B92" s="5"/>
      <c r="C92" s="226" t="s">
        <v>56</v>
      </c>
      <c r="D92" s="226"/>
      <c r="E92" s="226"/>
      <c r="F92" s="226"/>
      <c r="G92" s="226"/>
      <c r="H92" s="112"/>
      <c r="I92" s="227" t="s">
        <v>57</v>
      </c>
      <c r="J92" s="227"/>
      <c r="K92" s="227"/>
      <c r="L92" s="227"/>
      <c r="M92" s="227"/>
      <c r="N92" s="227"/>
      <c r="O92" s="227"/>
      <c r="P92" s="227"/>
      <c r="Q92" s="227"/>
      <c r="R92" s="227"/>
      <c r="S92" s="227"/>
      <c r="T92" s="227"/>
      <c r="U92" s="227"/>
      <c r="V92" s="227"/>
      <c r="W92" s="227"/>
      <c r="X92" s="227"/>
      <c r="Y92" s="227"/>
      <c r="Z92" s="227"/>
      <c r="AA92" s="227"/>
      <c r="AB92" s="227"/>
      <c r="AC92" s="227"/>
      <c r="AD92" s="227"/>
      <c r="AE92" s="227"/>
      <c r="AF92" s="227"/>
      <c r="AG92" s="228" t="s">
        <v>58</v>
      </c>
      <c r="AH92" s="228"/>
      <c r="AI92" s="228"/>
      <c r="AJ92" s="228"/>
      <c r="AK92" s="228"/>
      <c r="AL92" s="228"/>
      <c r="AM92" s="228"/>
      <c r="AN92" s="229" t="s">
        <v>59</v>
      </c>
      <c r="AO92" s="229"/>
      <c r="AP92" s="229"/>
      <c r="AQ92" s="181" t="s">
        <v>60</v>
      </c>
      <c r="AR92" s="5"/>
      <c r="AS92" s="50" t="s">
        <v>61</v>
      </c>
      <c r="AT92" s="51" t="s">
        <v>62</v>
      </c>
      <c r="AU92" s="51" t="s">
        <v>63</v>
      </c>
      <c r="AV92" s="51" t="s">
        <v>64</v>
      </c>
      <c r="AW92" s="51" t="s">
        <v>65</v>
      </c>
      <c r="AX92" s="51" t="s">
        <v>66</v>
      </c>
      <c r="AY92" s="51" t="s">
        <v>67</v>
      </c>
      <c r="AZ92" s="51" t="s">
        <v>68</v>
      </c>
      <c r="BA92" s="51" t="s">
        <v>69</v>
      </c>
      <c r="BB92" s="51" t="s">
        <v>70</v>
      </c>
      <c r="BC92" s="51" t="s">
        <v>71</v>
      </c>
      <c r="BD92" s="52" t="s">
        <v>72</v>
      </c>
      <c r="BE92" s="23"/>
    </row>
    <row r="93" spans="1:90" s="26" customFormat="1" ht="10.9" customHeight="1">
      <c r="A93" s="23"/>
      <c r="B93" s="5"/>
      <c r="C93" s="96"/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  <c r="U93" s="96"/>
      <c r="V93" s="96"/>
      <c r="W93" s="96"/>
      <c r="X93" s="96"/>
      <c r="Y93" s="96"/>
      <c r="Z93" s="96"/>
      <c r="AA93" s="96"/>
      <c r="AB93" s="96"/>
      <c r="AC93" s="96"/>
      <c r="AD93" s="96"/>
      <c r="AE93" s="96"/>
      <c r="AF93" s="96"/>
      <c r="AG93" s="96"/>
      <c r="AH93" s="96"/>
      <c r="AI93" s="96"/>
      <c r="AJ93" s="96"/>
      <c r="AK93" s="96"/>
      <c r="AL93" s="96"/>
      <c r="AM93" s="96"/>
      <c r="AN93" s="96"/>
      <c r="AO93" s="96"/>
      <c r="AP93" s="96"/>
      <c r="AQ93" s="23"/>
      <c r="AR93" s="5"/>
      <c r="AS93" s="54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182"/>
      <c r="BE93" s="23"/>
    </row>
    <row r="94" spans="1:90" s="183" customFormat="1" ht="32.450000000000003" customHeight="1">
      <c r="B94" s="184"/>
      <c r="C94" s="133" t="s">
        <v>73</v>
      </c>
      <c r="D94" s="230"/>
      <c r="E94" s="230"/>
      <c r="F94" s="230"/>
      <c r="G94" s="230"/>
      <c r="H94" s="230"/>
      <c r="I94" s="230"/>
      <c r="J94" s="230"/>
      <c r="K94" s="230"/>
      <c r="L94" s="230"/>
      <c r="M94" s="230"/>
      <c r="N94" s="230"/>
      <c r="O94" s="230"/>
      <c r="P94" s="230"/>
      <c r="Q94" s="230"/>
      <c r="R94" s="230"/>
      <c r="S94" s="230"/>
      <c r="T94" s="230"/>
      <c r="U94" s="230"/>
      <c r="V94" s="230"/>
      <c r="W94" s="230"/>
      <c r="X94" s="230"/>
      <c r="Y94" s="230"/>
      <c r="Z94" s="230"/>
      <c r="AA94" s="230"/>
      <c r="AB94" s="230"/>
      <c r="AC94" s="230"/>
      <c r="AD94" s="230"/>
      <c r="AE94" s="230"/>
      <c r="AF94" s="230"/>
      <c r="AG94" s="231">
        <f>ROUND(AG95,2)</f>
        <v>0</v>
      </c>
      <c r="AH94" s="231"/>
      <c r="AI94" s="231"/>
      <c r="AJ94" s="231"/>
      <c r="AK94" s="231"/>
      <c r="AL94" s="231"/>
      <c r="AM94" s="231"/>
      <c r="AN94" s="232">
        <f>SUM(AG94,AT94)</f>
        <v>0</v>
      </c>
      <c r="AO94" s="232"/>
      <c r="AP94" s="232"/>
      <c r="AQ94" s="185"/>
      <c r="AR94" s="184"/>
      <c r="AS94" s="186">
        <f>ROUND(AS95,2)</f>
        <v>0</v>
      </c>
      <c r="AT94" s="187">
        <f>ROUND(SUM(AV94:AW94),2)</f>
        <v>0</v>
      </c>
      <c r="AU94" s="188">
        <f>ROUND(AU95,5)</f>
        <v>0</v>
      </c>
      <c r="AV94" s="187">
        <f>ROUND(AZ94*L29,2)</f>
        <v>0</v>
      </c>
      <c r="AW94" s="187">
        <f>ROUND(BA94*L30,2)</f>
        <v>0</v>
      </c>
      <c r="AX94" s="187">
        <f>ROUND(BB94*L29,2)</f>
        <v>0</v>
      </c>
      <c r="AY94" s="187">
        <f>ROUND(BC94*L30,2)</f>
        <v>0</v>
      </c>
      <c r="AZ94" s="187">
        <f>ROUND(AZ95,2)</f>
        <v>0</v>
      </c>
      <c r="BA94" s="187">
        <f>ROUND(BA95,2)</f>
        <v>0</v>
      </c>
      <c r="BB94" s="187">
        <f>ROUND(BB95,2)</f>
        <v>0</v>
      </c>
      <c r="BC94" s="187">
        <f>ROUND(BC95,2)</f>
        <v>0</v>
      </c>
      <c r="BD94" s="189">
        <f>ROUND(BD95,2)</f>
        <v>0</v>
      </c>
      <c r="BS94" s="190" t="s">
        <v>74</v>
      </c>
      <c r="BT94" s="190" t="s">
        <v>75</v>
      </c>
      <c r="BV94" s="190" t="s">
        <v>76</v>
      </c>
      <c r="BW94" s="190" t="s">
        <v>3</v>
      </c>
      <c r="BX94" s="190" t="s">
        <v>77</v>
      </c>
      <c r="CL94" s="190"/>
    </row>
    <row r="95" spans="1:90" s="198" customFormat="1" ht="24.75" customHeight="1">
      <c r="A95" s="191" t="s">
        <v>78</v>
      </c>
      <c r="B95" s="192"/>
      <c r="C95" s="233"/>
      <c r="D95" s="234" t="s">
        <v>13</v>
      </c>
      <c r="E95" s="234"/>
      <c r="F95" s="234"/>
      <c r="G95" s="234"/>
      <c r="H95" s="234"/>
      <c r="I95" s="235"/>
      <c r="J95" s="234" t="s">
        <v>16</v>
      </c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4"/>
      <c r="AF95" s="234"/>
      <c r="AG95" s="236">
        <f>'schodiste - PD na opravu ...'!J28</f>
        <v>0</v>
      </c>
      <c r="AH95" s="236"/>
      <c r="AI95" s="236"/>
      <c r="AJ95" s="236"/>
      <c r="AK95" s="236"/>
      <c r="AL95" s="236"/>
      <c r="AM95" s="236"/>
      <c r="AN95" s="236">
        <f>SUM(AG95,AT95)</f>
        <v>0</v>
      </c>
      <c r="AO95" s="236"/>
      <c r="AP95" s="236"/>
      <c r="AQ95" s="193" t="s">
        <v>79</v>
      </c>
      <c r="AR95" s="192"/>
      <c r="AS95" s="194">
        <v>0</v>
      </c>
      <c r="AT95" s="195">
        <f>ROUND(SUM(AV95:AW95),2)</f>
        <v>0</v>
      </c>
      <c r="AU95" s="196">
        <f>'schodiste - PD na opravu ...'!P135</f>
        <v>0</v>
      </c>
      <c r="AV95" s="195">
        <f>'schodiste - PD na opravu ...'!J31</f>
        <v>0</v>
      </c>
      <c r="AW95" s="195">
        <f>'schodiste - PD na opravu ...'!J32</f>
        <v>0</v>
      </c>
      <c r="AX95" s="195">
        <f>'schodiste - PD na opravu ...'!J33</f>
        <v>0</v>
      </c>
      <c r="AY95" s="195">
        <f>'schodiste - PD na opravu ...'!J34</f>
        <v>0</v>
      </c>
      <c r="AZ95" s="195">
        <f>'schodiste - PD na opravu ...'!F31</f>
        <v>0</v>
      </c>
      <c r="BA95" s="195">
        <f>'schodiste - PD na opravu ...'!F32</f>
        <v>0</v>
      </c>
      <c r="BB95" s="195">
        <f>'schodiste - PD na opravu ...'!F33</f>
        <v>0</v>
      </c>
      <c r="BC95" s="195">
        <f>'schodiste - PD na opravu ...'!F34</f>
        <v>0</v>
      </c>
      <c r="BD95" s="197">
        <f>'schodiste - PD na opravu ...'!F35</f>
        <v>0</v>
      </c>
      <c r="BT95" s="199" t="s">
        <v>80</v>
      </c>
      <c r="BU95" s="199" t="s">
        <v>81</v>
      </c>
      <c r="BV95" s="199" t="s">
        <v>76</v>
      </c>
      <c r="BW95" s="199" t="s">
        <v>3</v>
      </c>
      <c r="BX95" s="199" t="s">
        <v>77</v>
      </c>
      <c r="CL95" s="199"/>
    </row>
    <row r="96" spans="1:90" s="26" customFormat="1" ht="30" customHeight="1">
      <c r="A96" s="23"/>
      <c r="B96" s="5"/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F96" s="96"/>
      <c r="AG96" s="96"/>
      <c r="AH96" s="96"/>
      <c r="AI96" s="96"/>
      <c r="AJ96" s="96"/>
      <c r="AK96" s="96"/>
      <c r="AL96" s="96"/>
      <c r="AM96" s="96"/>
      <c r="AN96" s="96"/>
      <c r="AO96" s="96"/>
      <c r="AP96" s="96"/>
      <c r="AQ96" s="23"/>
      <c r="AR96" s="5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</row>
    <row r="97" spans="1:57" s="26" customFormat="1" ht="6.95" customHeight="1">
      <c r="A97" s="23"/>
      <c r="B97" s="39"/>
      <c r="C97" s="129"/>
      <c r="D97" s="129"/>
      <c r="E97" s="129"/>
      <c r="F97" s="129"/>
      <c r="G97" s="129"/>
      <c r="H97" s="129"/>
      <c r="I97" s="129"/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29"/>
      <c r="AH97" s="129"/>
      <c r="AI97" s="129"/>
      <c r="AJ97" s="129"/>
      <c r="AK97" s="129"/>
      <c r="AL97" s="129"/>
      <c r="AM97" s="129"/>
      <c r="AN97" s="129"/>
      <c r="AO97" s="129"/>
      <c r="AP97" s="129"/>
      <c r="AQ97" s="40"/>
      <c r="AR97" s="5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</row>
  </sheetData>
  <sheetProtection password="EE71" sheet="1" objects="1" scenarios="1"/>
  <mergeCells count="42">
    <mergeCell ref="D95:H95"/>
    <mergeCell ref="J95:AF95"/>
    <mergeCell ref="AG95:AM95"/>
    <mergeCell ref="AN95:AP95"/>
    <mergeCell ref="C92:G92"/>
    <mergeCell ref="I92:AF92"/>
    <mergeCell ref="AG92:AM92"/>
    <mergeCell ref="AN92:AP92"/>
    <mergeCell ref="AG94:AM94"/>
    <mergeCell ref="AN94:AP94"/>
    <mergeCell ref="L85:AO85"/>
    <mergeCell ref="AM87:AN87"/>
    <mergeCell ref="AM89:AP89"/>
    <mergeCell ref="AS89:AT91"/>
    <mergeCell ref="AM90:AP90"/>
    <mergeCell ref="L33:P33"/>
    <mergeCell ref="W33:AE33"/>
    <mergeCell ref="AK33:AO33"/>
    <mergeCell ref="X35:AB35"/>
    <mergeCell ref="AK35:AO35"/>
    <mergeCell ref="L31:P31"/>
    <mergeCell ref="W31:AE31"/>
    <mergeCell ref="AK31:AO31"/>
    <mergeCell ref="L32:P32"/>
    <mergeCell ref="W32:AE32"/>
    <mergeCell ref="AK32:AO32"/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95" location="'schodiste - PD na opravu ...'!C2" display="/"/>
  </hyperlink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3"/>
  <sheetViews>
    <sheetView showGridLines="0" tabSelected="1" zoomScaleNormal="100" workbookViewId="0">
      <selection activeCell="K140" sqref="K140"/>
    </sheetView>
  </sheetViews>
  <sheetFormatPr defaultColWidth="8.5" defaultRowHeight="11.25"/>
  <cols>
    <col min="1" max="1" width="8.33203125" style="16" customWidth="1"/>
    <col min="2" max="2" width="1.1640625" style="16" customWidth="1"/>
    <col min="3" max="3" width="4.1640625" style="16" customWidth="1"/>
    <col min="4" max="4" width="4.33203125" style="16" customWidth="1"/>
    <col min="5" max="5" width="17.1640625" style="16" customWidth="1"/>
    <col min="6" max="6" width="50.83203125" style="16" customWidth="1"/>
    <col min="7" max="7" width="7.5" style="16" customWidth="1"/>
    <col min="8" max="8" width="14" style="16" customWidth="1"/>
    <col min="9" max="9" width="15.83203125" style="16" customWidth="1"/>
    <col min="10" max="11" width="22.33203125" style="16" customWidth="1"/>
    <col min="12" max="12" width="9.33203125" style="16" customWidth="1"/>
    <col min="13" max="13" width="10.83203125" style="16" hidden="1" customWidth="1"/>
    <col min="14" max="14" width="9.33203125" style="16" hidden="1" customWidth="1"/>
    <col min="15" max="20" width="14.1640625" style="16" hidden="1" customWidth="1"/>
    <col min="21" max="21" width="16.33203125" style="16" hidden="1" customWidth="1"/>
    <col min="22" max="22" width="12.33203125" style="16" customWidth="1"/>
    <col min="23" max="23" width="16.33203125" style="16" customWidth="1"/>
    <col min="24" max="24" width="12.33203125" style="16" customWidth="1"/>
    <col min="25" max="25" width="15" style="16" customWidth="1"/>
    <col min="26" max="26" width="11" style="16" customWidth="1"/>
    <col min="27" max="27" width="15" style="16" customWidth="1"/>
    <col min="28" max="28" width="16.33203125" style="16" customWidth="1"/>
    <col min="29" max="29" width="11" style="16" customWidth="1"/>
    <col min="30" max="30" width="15" style="16" customWidth="1"/>
    <col min="31" max="31" width="16.33203125" style="16" customWidth="1"/>
    <col min="32" max="43" width="8.5" style="16"/>
    <col min="44" max="65" width="9.33203125" style="16" hidden="1" customWidth="1"/>
    <col min="66" max="16384" width="8.5" style="16"/>
  </cols>
  <sheetData>
    <row r="2" spans="1:46" ht="36.950000000000003" customHeight="1">
      <c r="L2" s="17" t="s">
        <v>4</v>
      </c>
      <c r="M2" s="17"/>
      <c r="N2" s="17"/>
      <c r="O2" s="17"/>
      <c r="P2" s="17"/>
      <c r="Q2" s="17"/>
      <c r="R2" s="17"/>
      <c r="S2" s="17"/>
      <c r="T2" s="17"/>
      <c r="U2" s="17"/>
      <c r="V2" s="17"/>
      <c r="AT2" s="18" t="s">
        <v>3</v>
      </c>
    </row>
    <row r="3" spans="1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1:46" ht="24.95" customHeight="1">
      <c r="B4" s="21"/>
      <c r="C4" s="94"/>
      <c r="D4" s="95" t="s">
        <v>83</v>
      </c>
      <c r="E4" s="94"/>
      <c r="F4" s="94"/>
      <c r="G4" s="94"/>
      <c r="H4" s="94"/>
      <c r="I4" s="94"/>
      <c r="J4" s="94"/>
      <c r="K4" s="94"/>
      <c r="L4" s="21"/>
      <c r="M4" s="22" t="s">
        <v>9</v>
      </c>
      <c r="AT4" s="18" t="s">
        <v>2</v>
      </c>
    </row>
    <row r="5" spans="1:46" ht="6.95" customHeight="1">
      <c r="B5" s="21"/>
      <c r="C5" s="94"/>
      <c r="D5" s="94"/>
      <c r="E5" s="94"/>
      <c r="F5" s="94"/>
      <c r="G5" s="94"/>
      <c r="H5" s="94"/>
      <c r="I5" s="94"/>
      <c r="J5" s="94"/>
      <c r="K5" s="94"/>
      <c r="L5" s="21"/>
    </row>
    <row r="6" spans="1:46" s="26" customFormat="1" ht="12" customHeight="1">
      <c r="A6" s="23"/>
      <c r="B6" s="5"/>
      <c r="C6" s="96"/>
      <c r="D6" s="97" t="s">
        <v>15</v>
      </c>
      <c r="E6" s="96"/>
      <c r="F6" s="96"/>
      <c r="G6" s="96"/>
      <c r="H6" s="96"/>
      <c r="I6" s="96"/>
      <c r="J6" s="96"/>
      <c r="K6" s="96"/>
      <c r="L6" s="25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</row>
    <row r="7" spans="1:46" s="26" customFormat="1" ht="16.5" customHeight="1">
      <c r="A7" s="23"/>
      <c r="B7" s="5"/>
      <c r="C7" s="96"/>
      <c r="D7" s="96"/>
      <c r="E7" s="98" t="s">
        <v>16</v>
      </c>
      <c r="F7" s="98"/>
      <c r="G7" s="98"/>
      <c r="H7" s="98"/>
      <c r="I7" s="96"/>
      <c r="J7" s="96"/>
      <c r="K7" s="96"/>
      <c r="L7" s="25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</row>
    <row r="8" spans="1:46" s="26" customFormat="1">
      <c r="A8" s="23"/>
      <c r="B8" s="5"/>
      <c r="C8" s="96"/>
      <c r="D8" s="96"/>
      <c r="E8" s="96"/>
      <c r="F8" s="96"/>
      <c r="G8" s="96"/>
      <c r="H8" s="96"/>
      <c r="I8" s="96"/>
      <c r="J8" s="96"/>
      <c r="K8" s="96"/>
      <c r="L8" s="25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9" spans="1:46" s="26" customFormat="1" ht="12" customHeight="1">
      <c r="A9" s="23"/>
      <c r="B9" s="5"/>
      <c r="C9" s="96"/>
      <c r="D9" s="97" t="s">
        <v>17</v>
      </c>
      <c r="E9" s="96"/>
      <c r="F9" s="99"/>
      <c r="G9" s="96"/>
      <c r="H9" s="96"/>
      <c r="I9" s="97" t="s">
        <v>18</v>
      </c>
      <c r="J9" s="99"/>
      <c r="K9" s="96"/>
      <c r="L9" s="25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pans="1:46" s="26" customFormat="1" ht="12" customHeight="1">
      <c r="A10" s="23"/>
      <c r="B10" s="5"/>
      <c r="C10" s="96"/>
      <c r="D10" s="97" t="s">
        <v>19</v>
      </c>
      <c r="E10" s="96"/>
      <c r="F10" s="99" t="s">
        <v>20</v>
      </c>
      <c r="G10" s="96"/>
      <c r="H10" s="96"/>
      <c r="I10" s="97" t="s">
        <v>21</v>
      </c>
      <c r="J10" s="100" t="str">
        <f>'Rekapitulace stavby'!AN8</f>
        <v>25. 5. 2021</v>
      </c>
      <c r="K10" s="96"/>
      <c r="L10" s="25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</row>
    <row r="11" spans="1:46" s="26" customFormat="1" ht="10.9" customHeight="1">
      <c r="A11" s="23"/>
      <c r="B11" s="5"/>
      <c r="C11" s="96"/>
      <c r="D11" s="96"/>
      <c r="E11" s="96"/>
      <c r="F11" s="96"/>
      <c r="G11" s="96"/>
      <c r="H11" s="96"/>
      <c r="I11" s="96"/>
      <c r="J11" s="96"/>
      <c r="K11" s="96"/>
      <c r="L11" s="25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pans="1:46" s="26" customFormat="1" ht="12" customHeight="1">
      <c r="A12" s="23"/>
      <c r="B12" s="5"/>
      <c r="C12" s="96"/>
      <c r="D12" s="97" t="s">
        <v>23</v>
      </c>
      <c r="E12" s="96"/>
      <c r="F12" s="96"/>
      <c r="G12" s="96"/>
      <c r="H12" s="96"/>
      <c r="I12" s="97" t="s">
        <v>24</v>
      </c>
      <c r="J12" s="99"/>
      <c r="K12" s="96"/>
      <c r="L12" s="25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</row>
    <row r="13" spans="1:46" s="26" customFormat="1" ht="18" customHeight="1">
      <c r="A13" s="23"/>
      <c r="B13" s="5"/>
      <c r="C13" s="96"/>
      <c r="D13" s="96"/>
      <c r="E13" s="99" t="s">
        <v>25</v>
      </c>
      <c r="F13" s="96"/>
      <c r="G13" s="96"/>
      <c r="H13" s="96"/>
      <c r="I13" s="97" t="s">
        <v>26</v>
      </c>
      <c r="J13" s="99"/>
      <c r="K13" s="96"/>
      <c r="L13" s="25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</row>
    <row r="14" spans="1:46" s="26" customFormat="1" ht="6.95" customHeight="1">
      <c r="A14" s="23"/>
      <c r="B14" s="5"/>
      <c r="C14" s="23"/>
      <c r="D14" s="23"/>
      <c r="E14" s="23"/>
      <c r="F14" s="23"/>
      <c r="G14" s="23"/>
      <c r="H14" s="23"/>
      <c r="I14" s="23"/>
      <c r="J14" s="23"/>
      <c r="K14" s="23"/>
      <c r="L14" s="25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pans="1:46" s="26" customFormat="1" ht="12" customHeight="1">
      <c r="A15" s="23"/>
      <c r="B15" s="5"/>
      <c r="C15" s="23"/>
      <c r="D15" s="24" t="s">
        <v>27</v>
      </c>
      <c r="E15" s="23"/>
      <c r="F15" s="23"/>
      <c r="G15" s="23"/>
      <c r="H15" s="23"/>
      <c r="I15" s="24" t="s">
        <v>24</v>
      </c>
      <c r="J15" s="2" t="str">
        <f>'Rekapitulace stavby'!AN13</f>
        <v>Vyplň údaj</v>
      </c>
      <c r="K15" s="23"/>
      <c r="L15" s="25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pans="1:46" s="26" customFormat="1" ht="18" customHeight="1">
      <c r="A16" s="23"/>
      <c r="B16" s="5"/>
      <c r="C16" s="23"/>
      <c r="D16" s="23"/>
      <c r="E16" s="15" t="str">
        <f>'Rekapitulace stavby'!E14</f>
        <v>Vyplň údaj</v>
      </c>
      <c r="F16" s="15"/>
      <c r="G16" s="15"/>
      <c r="H16" s="15"/>
      <c r="I16" s="24" t="s">
        <v>26</v>
      </c>
      <c r="J16" s="2" t="str">
        <f>'Rekapitulace stavby'!AN14</f>
        <v>Vyplň údaj</v>
      </c>
      <c r="K16" s="23"/>
      <c r="L16" s="25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pans="1:31" s="26" customFormat="1" ht="6.95" customHeight="1">
      <c r="A17" s="23"/>
      <c r="B17" s="5"/>
      <c r="C17" s="23"/>
      <c r="D17" s="23"/>
      <c r="E17" s="23"/>
      <c r="F17" s="23"/>
      <c r="G17" s="23"/>
      <c r="H17" s="23"/>
      <c r="I17" s="23"/>
      <c r="J17" s="23"/>
      <c r="K17" s="23"/>
      <c r="L17" s="25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</row>
    <row r="18" spans="1:31" s="26" customFormat="1" ht="12" customHeight="1">
      <c r="A18" s="23"/>
      <c r="B18" s="5"/>
      <c r="C18" s="96"/>
      <c r="D18" s="97" t="s">
        <v>29</v>
      </c>
      <c r="E18" s="96"/>
      <c r="F18" s="96"/>
      <c r="G18" s="96"/>
      <c r="H18" s="96"/>
      <c r="I18" s="97" t="s">
        <v>24</v>
      </c>
      <c r="J18" s="99"/>
      <c r="K18" s="96"/>
      <c r="L18" s="25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</row>
    <row r="19" spans="1:31" s="26" customFormat="1" ht="18" customHeight="1">
      <c r="A19" s="23"/>
      <c r="B19" s="5"/>
      <c r="C19" s="96"/>
      <c r="D19" s="96"/>
      <c r="E19" s="99" t="s">
        <v>30</v>
      </c>
      <c r="F19" s="96"/>
      <c r="G19" s="96"/>
      <c r="H19" s="96"/>
      <c r="I19" s="97" t="s">
        <v>26</v>
      </c>
      <c r="J19" s="99"/>
      <c r="K19" s="96"/>
      <c r="L19" s="25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</row>
    <row r="20" spans="1:31" s="26" customFormat="1" ht="6.95" customHeight="1">
      <c r="A20" s="23"/>
      <c r="B20" s="5"/>
      <c r="C20" s="96"/>
      <c r="D20" s="96"/>
      <c r="E20" s="96"/>
      <c r="F20" s="96"/>
      <c r="G20" s="96"/>
      <c r="H20" s="96"/>
      <c r="I20" s="96"/>
      <c r="J20" s="96"/>
      <c r="K20" s="96"/>
      <c r="L20" s="25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</row>
    <row r="21" spans="1:31" s="26" customFormat="1" ht="12" customHeight="1">
      <c r="A21" s="23"/>
      <c r="B21" s="5"/>
      <c r="C21" s="96"/>
      <c r="D21" s="97" t="s">
        <v>32</v>
      </c>
      <c r="E21" s="96"/>
      <c r="F21" s="96"/>
      <c r="G21" s="96"/>
      <c r="H21" s="96"/>
      <c r="I21" s="97" t="s">
        <v>24</v>
      </c>
      <c r="J21" s="99"/>
      <c r="K21" s="96"/>
      <c r="L21" s="25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</row>
    <row r="22" spans="1:31" s="26" customFormat="1" ht="18" customHeight="1">
      <c r="A22" s="23"/>
      <c r="B22" s="5"/>
      <c r="C22" s="96"/>
      <c r="D22" s="96"/>
      <c r="E22" s="99" t="s">
        <v>33</v>
      </c>
      <c r="F22" s="96"/>
      <c r="G22" s="96"/>
      <c r="H22" s="96"/>
      <c r="I22" s="97" t="s">
        <v>26</v>
      </c>
      <c r="J22" s="99"/>
      <c r="K22" s="96"/>
      <c r="L22" s="25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  <row r="23" spans="1:31" s="26" customFormat="1" ht="6.95" customHeight="1">
      <c r="A23" s="23"/>
      <c r="B23" s="5"/>
      <c r="C23" s="96"/>
      <c r="D23" s="96"/>
      <c r="E23" s="96"/>
      <c r="F23" s="96"/>
      <c r="G23" s="96"/>
      <c r="H23" s="96"/>
      <c r="I23" s="96"/>
      <c r="J23" s="96"/>
      <c r="K23" s="96"/>
      <c r="L23" s="25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</row>
    <row r="24" spans="1:31" s="26" customFormat="1" ht="12" customHeight="1">
      <c r="A24" s="23"/>
      <c r="B24" s="5"/>
      <c r="C24" s="96"/>
      <c r="D24" s="97" t="s">
        <v>34</v>
      </c>
      <c r="E24" s="96"/>
      <c r="F24" s="96"/>
      <c r="G24" s="96"/>
      <c r="H24" s="96"/>
      <c r="I24" s="96"/>
      <c r="J24" s="96"/>
      <c r="K24" s="96"/>
      <c r="L24" s="25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pans="1:31" s="30" customFormat="1" ht="16.5" customHeight="1">
      <c r="A25" s="27"/>
      <c r="B25" s="28"/>
      <c r="C25" s="101"/>
      <c r="D25" s="101"/>
      <c r="E25" s="102"/>
      <c r="F25" s="102"/>
      <c r="G25" s="102"/>
      <c r="H25" s="102"/>
      <c r="I25" s="101"/>
      <c r="J25" s="101"/>
      <c r="K25" s="101"/>
      <c r="L25" s="29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6" customFormat="1" ht="6.95" customHeight="1">
      <c r="A26" s="23"/>
      <c r="B26" s="5"/>
      <c r="C26" s="96"/>
      <c r="D26" s="96"/>
      <c r="E26" s="96"/>
      <c r="F26" s="96"/>
      <c r="G26" s="96"/>
      <c r="H26" s="96"/>
      <c r="I26" s="96"/>
      <c r="J26" s="96"/>
      <c r="K26" s="96"/>
      <c r="L26" s="25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</row>
    <row r="27" spans="1:31" s="26" customFormat="1" ht="6.95" customHeight="1">
      <c r="A27" s="23"/>
      <c r="B27" s="5"/>
      <c r="C27" s="96"/>
      <c r="D27" s="103"/>
      <c r="E27" s="103"/>
      <c r="F27" s="103"/>
      <c r="G27" s="103"/>
      <c r="H27" s="103"/>
      <c r="I27" s="103"/>
      <c r="J27" s="103"/>
      <c r="K27" s="103"/>
      <c r="L27" s="25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26" customFormat="1" ht="25.5" customHeight="1">
      <c r="A28" s="23"/>
      <c r="B28" s="5"/>
      <c r="C28" s="96"/>
      <c r="D28" s="104" t="s">
        <v>35</v>
      </c>
      <c r="E28" s="96"/>
      <c r="F28" s="96"/>
      <c r="G28" s="96"/>
      <c r="H28" s="96"/>
      <c r="I28" s="96"/>
      <c r="J28" s="105">
        <f>ROUND(J135, 2)</f>
        <v>0</v>
      </c>
      <c r="K28" s="96"/>
      <c r="L28" s="25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pans="1:31" s="26" customFormat="1" ht="6.95" customHeight="1">
      <c r="A29" s="23"/>
      <c r="B29" s="5"/>
      <c r="C29" s="96"/>
      <c r="D29" s="103"/>
      <c r="E29" s="103"/>
      <c r="F29" s="103"/>
      <c r="G29" s="103"/>
      <c r="H29" s="103"/>
      <c r="I29" s="103"/>
      <c r="J29" s="103"/>
      <c r="K29" s="103"/>
      <c r="L29" s="25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</row>
    <row r="30" spans="1:31" s="26" customFormat="1" ht="14.45" customHeight="1">
      <c r="A30" s="23"/>
      <c r="B30" s="5"/>
      <c r="C30" s="96"/>
      <c r="D30" s="96"/>
      <c r="E30" s="96"/>
      <c r="F30" s="106" t="s">
        <v>37</v>
      </c>
      <c r="G30" s="96"/>
      <c r="H30" s="96"/>
      <c r="I30" s="106" t="s">
        <v>36</v>
      </c>
      <c r="J30" s="106" t="s">
        <v>38</v>
      </c>
      <c r="K30" s="96"/>
      <c r="L30" s="25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</row>
    <row r="31" spans="1:31" s="26" customFormat="1" ht="14.45" customHeight="1">
      <c r="A31" s="23"/>
      <c r="B31" s="5"/>
      <c r="C31" s="96"/>
      <c r="D31" s="107" t="s">
        <v>39</v>
      </c>
      <c r="E31" s="97" t="s">
        <v>40</v>
      </c>
      <c r="F31" s="108">
        <f>ROUND((SUM(BE135:BE262)),  2)</f>
        <v>0</v>
      </c>
      <c r="G31" s="96"/>
      <c r="H31" s="96"/>
      <c r="I31" s="109">
        <v>0.21</v>
      </c>
      <c r="J31" s="108">
        <f>ROUND(((SUM(BE135:BE262))*I31),  2)</f>
        <v>0</v>
      </c>
      <c r="K31" s="96"/>
      <c r="L31" s="25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</row>
    <row r="32" spans="1:31" s="26" customFormat="1" ht="14.45" customHeight="1">
      <c r="A32" s="23"/>
      <c r="B32" s="5"/>
      <c r="C32" s="96"/>
      <c r="D32" s="96"/>
      <c r="E32" s="97" t="s">
        <v>41</v>
      </c>
      <c r="F32" s="108">
        <f>ROUND((SUM(BF135:BF262)),  2)</f>
        <v>0</v>
      </c>
      <c r="G32" s="96"/>
      <c r="H32" s="96"/>
      <c r="I32" s="109">
        <v>0.15</v>
      </c>
      <c r="J32" s="108">
        <f>ROUND(((SUM(BF135:BF262))*I32),  2)</f>
        <v>0</v>
      </c>
      <c r="K32" s="96"/>
      <c r="L32" s="25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</row>
    <row r="33" spans="1:31" s="26" customFormat="1" ht="14.45" hidden="1" customHeight="1">
      <c r="A33" s="23"/>
      <c r="B33" s="5"/>
      <c r="C33" s="96"/>
      <c r="D33" s="96"/>
      <c r="E33" s="97" t="s">
        <v>42</v>
      </c>
      <c r="F33" s="108">
        <f>ROUND((SUM(BG135:BG262)),  2)</f>
        <v>0</v>
      </c>
      <c r="G33" s="96"/>
      <c r="H33" s="96"/>
      <c r="I33" s="109">
        <v>0.21</v>
      </c>
      <c r="J33" s="108">
        <f>0</f>
        <v>0</v>
      </c>
      <c r="K33" s="96"/>
      <c r="L33" s="25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</row>
    <row r="34" spans="1:31" s="26" customFormat="1" ht="14.45" hidden="1" customHeight="1">
      <c r="A34" s="23"/>
      <c r="B34" s="5"/>
      <c r="C34" s="96"/>
      <c r="D34" s="96"/>
      <c r="E34" s="97" t="s">
        <v>43</v>
      </c>
      <c r="F34" s="108">
        <f>ROUND((SUM(BH135:BH262)),  2)</f>
        <v>0</v>
      </c>
      <c r="G34" s="96"/>
      <c r="H34" s="96"/>
      <c r="I34" s="109">
        <v>0.15</v>
      </c>
      <c r="J34" s="108">
        <f>0</f>
        <v>0</v>
      </c>
      <c r="K34" s="96"/>
      <c r="L34" s="25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</row>
    <row r="35" spans="1:31" s="26" customFormat="1" ht="14.45" hidden="1" customHeight="1">
      <c r="A35" s="23"/>
      <c r="B35" s="5"/>
      <c r="C35" s="96"/>
      <c r="D35" s="96"/>
      <c r="E35" s="97" t="s">
        <v>44</v>
      </c>
      <c r="F35" s="108">
        <f>ROUND((SUM(BI135:BI262)),  2)</f>
        <v>0</v>
      </c>
      <c r="G35" s="96"/>
      <c r="H35" s="96"/>
      <c r="I35" s="109">
        <v>0</v>
      </c>
      <c r="J35" s="108">
        <f>0</f>
        <v>0</v>
      </c>
      <c r="K35" s="96"/>
      <c r="L35" s="25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</row>
    <row r="36" spans="1:31" s="26" customFormat="1" ht="6.95" customHeight="1">
      <c r="A36" s="23"/>
      <c r="B36" s="5"/>
      <c r="C36" s="96"/>
      <c r="D36" s="96"/>
      <c r="E36" s="96"/>
      <c r="F36" s="96"/>
      <c r="G36" s="96"/>
      <c r="H36" s="96"/>
      <c r="I36" s="96"/>
      <c r="J36" s="96"/>
      <c r="K36" s="96"/>
      <c r="L36" s="25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</row>
    <row r="37" spans="1:31" s="26" customFormat="1" ht="25.5" customHeight="1">
      <c r="A37" s="23"/>
      <c r="B37" s="5"/>
      <c r="C37" s="110"/>
      <c r="D37" s="111" t="s">
        <v>45</v>
      </c>
      <c r="E37" s="112"/>
      <c r="F37" s="112"/>
      <c r="G37" s="113" t="s">
        <v>46</v>
      </c>
      <c r="H37" s="114" t="s">
        <v>47</v>
      </c>
      <c r="I37" s="112"/>
      <c r="J37" s="115">
        <f>SUM(J28:J35)</f>
        <v>0</v>
      </c>
      <c r="K37" s="116"/>
      <c r="L37" s="25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</row>
    <row r="38" spans="1:31" s="26" customFormat="1" ht="14.45" customHeight="1">
      <c r="A38" s="23"/>
      <c r="B38" s="5"/>
      <c r="C38" s="23"/>
      <c r="D38" s="23"/>
      <c r="E38" s="23"/>
      <c r="F38" s="23"/>
      <c r="G38" s="23"/>
      <c r="H38" s="23"/>
      <c r="I38" s="23"/>
      <c r="J38" s="23"/>
      <c r="K38" s="23"/>
      <c r="L38" s="25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</row>
    <row r="39" spans="1:31" ht="14.45" customHeight="1">
      <c r="B39" s="21"/>
      <c r="L39" s="21"/>
    </row>
    <row r="40" spans="1:31" ht="14.45" customHeight="1">
      <c r="B40" s="21"/>
      <c r="L40" s="21"/>
    </row>
    <row r="41" spans="1:31" ht="14.45" customHeight="1">
      <c r="B41" s="21"/>
      <c r="L41" s="21"/>
    </row>
    <row r="42" spans="1:31" ht="14.45" customHeight="1">
      <c r="B42" s="21"/>
      <c r="L42" s="21"/>
    </row>
    <row r="43" spans="1:31" ht="14.45" customHeight="1">
      <c r="B43" s="21"/>
      <c r="L43" s="21"/>
    </row>
    <row r="44" spans="1:31" ht="14.45" customHeight="1">
      <c r="B44" s="21"/>
      <c r="L44" s="21"/>
    </row>
    <row r="45" spans="1:31" ht="14.45" customHeight="1">
      <c r="B45" s="21"/>
      <c r="L45" s="21"/>
    </row>
    <row r="46" spans="1:31" ht="14.45" customHeight="1">
      <c r="B46" s="21"/>
      <c r="L46" s="21"/>
    </row>
    <row r="47" spans="1:31" ht="14.45" customHeight="1">
      <c r="B47" s="21"/>
      <c r="L47" s="21"/>
    </row>
    <row r="48" spans="1:31" ht="14.45" customHeight="1">
      <c r="B48" s="21"/>
      <c r="L48" s="21"/>
    </row>
    <row r="49" spans="1:31" ht="14.45" customHeight="1">
      <c r="B49" s="21"/>
      <c r="L49" s="21"/>
    </row>
    <row r="50" spans="1:31" s="26" customFormat="1" ht="14.45" customHeight="1">
      <c r="B50" s="25"/>
      <c r="D50" s="32" t="s">
        <v>48</v>
      </c>
      <c r="E50" s="33"/>
      <c r="F50" s="33"/>
      <c r="G50" s="32" t="s">
        <v>49</v>
      </c>
      <c r="H50" s="33"/>
      <c r="I50" s="33"/>
      <c r="J50" s="33"/>
      <c r="K50" s="33"/>
      <c r="L50" s="25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6" customFormat="1" ht="12.75">
      <c r="A61" s="23"/>
      <c r="B61" s="5"/>
      <c r="C61" s="23"/>
      <c r="D61" s="34" t="s">
        <v>50</v>
      </c>
      <c r="E61" s="35"/>
      <c r="F61" s="36" t="s">
        <v>51</v>
      </c>
      <c r="G61" s="34" t="s">
        <v>50</v>
      </c>
      <c r="H61" s="35"/>
      <c r="I61" s="35"/>
      <c r="J61" s="37" t="s">
        <v>51</v>
      </c>
      <c r="K61" s="35"/>
      <c r="L61" s="25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6" customFormat="1" ht="12.75">
      <c r="A65" s="23"/>
      <c r="B65" s="5"/>
      <c r="C65" s="23"/>
      <c r="D65" s="32" t="s">
        <v>52</v>
      </c>
      <c r="E65" s="38"/>
      <c r="F65" s="38"/>
      <c r="G65" s="32" t="s">
        <v>53</v>
      </c>
      <c r="H65" s="38"/>
      <c r="I65" s="38"/>
      <c r="J65" s="38"/>
      <c r="K65" s="38"/>
      <c r="L65" s="25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6" customFormat="1" ht="12.75">
      <c r="A76" s="23"/>
      <c r="B76" s="5"/>
      <c r="C76" s="23"/>
      <c r="D76" s="34" t="s">
        <v>50</v>
      </c>
      <c r="E76" s="35"/>
      <c r="F76" s="36" t="s">
        <v>51</v>
      </c>
      <c r="G76" s="34" t="s">
        <v>50</v>
      </c>
      <c r="H76" s="35"/>
      <c r="I76" s="35"/>
      <c r="J76" s="37" t="s">
        <v>51</v>
      </c>
      <c r="K76" s="35"/>
      <c r="L76" s="25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</row>
    <row r="77" spans="1:31" s="26" customFormat="1" ht="14.45" customHeight="1">
      <c r="A77" s="23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5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</row>
    <row r="81" spans="1:47" s="26" customFormat="1" ht="6.95" customHeight="1">
      <c r="A81" s="23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5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</row>
    <row r="82" spans="1:47" s="26" customFormat="1" ht="24.95" customHeight="1">
      <c r="A82" s="23"/>
      <c r="B82" s="5"/>
      <c r="C82" s="95" t="s">
        <v>84</v>
      </c>
      <c r="D82" s="96"/>
      <c r="E82" s="96"/>
      <c r="F82" s="96"/>
      <c r="G82" s="96"/>
      <c r="H82" s="96"/>
      <c r="I82" s="96"/>
      <c r="J82" s="96"/>
      <c r="K82" s="96"/>
      <c r="L82" s="25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</row>
    <row r="83" spans="1:47" s="26" customFormat="1" ht="6.95" customHeight="1">
      <c r="A83" s="23"/>
      <c r="B83" s="5"/>
      <c r="C83" s="96"/>
      <c r="D83" s="96"/>
      <c r="E83" s="96"/>
      <c r="F83" s="96"/>
      <c r="G83" s="96"/>
      <c r="H83" s="96"/>
      <c r="I83" s="96"/>
      <c r="J83" s="96"/>
      <c r="K83" s="96"/>
      <c r="L83" s="25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</row>
    <row r="84" spans="1:47" s="26" customFormat="1" ht="12" customHeight="1">
      <c r="A84" s="23"/>
      <c r="B84" s="5"/>
      <c r="C84" s="97" t="s">
        <v>15</v>
      </c>
      <c r="D84" s="96"/>
      <c r="E84" s="96"/>
      <c r="F84" s="96"/>
      <c r="G84" s="96"/>
      <c r="H84" s="96"/>
      <c r="I84" s="96"/>
      <c r="J84" s="96"/>
      <c r="K84" s="96"/>
      <c r="L84" s="25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</row>
    <row r="85" spans="1:47" s="26" customFormat="1" ht="16.5" customHeight="1">
      <c r="A85" s="23"/>
      <c r="B85" s="5"/>
      <c r="C85" s="96"/>
      <c r="D85" s="96"/>
      <c r="E85" s="98" t="str">
        <f>E7</f>
        <v>PD na opravu schodiště</v>
      </c>
      <c r="F85" s="98"/>
      <c r="G85" s="98"/>
      <c r="H85" s="98"/>
      <c r="I85" s="96"/>
      <c r="J85" s="96"/>
      <c r="K85" s="96"/>
      <c r="L85" s="25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</row>
    <row r="86" spans="1:47" s="26" customFormat="1" ht="6.95" customHeight="1">
      <c r="A86" s="23"/>
      <c r="B86" s="5"/>
      <c r="C86" s="96"/>
      <c r="D86" s="96"/>
      <c r="E86" s="96"/>
      <c r="F86" s="96"/>
      <c r="G86" s="96"/>
      <c r="H86" s="96"/>
      <c r="I86" s="96"/>
      <c r="J86" s="96"/>
      <c r="K86" s="96"/>
      <c r="L86" s="25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</row>
    <row r="87" spans="1:47" s="26" customFormat="1" ht="12" customHeight="1">
      <c r="A87" s="23"/>
      <c r="B87" s="5"/>
      <c r="C87" s="97" t="s">
        <v>19</v>
      </c>
      <c r="D87" s="96"/>
      <c r="E87" s="96"/>
      <c r="F87" s="99" t="str">
        <f>F10</f>
        <v>Husova 164/3,Brno</v>
      </c>
      <c r="G87" s="96"/>
      <c r="H87" s="96"/>
      <c r="I87" s="97" t="s">
        <v>21</v>
      </c>
      <c r="J87" s="100" t="str">
        <f>IF(J10="","",J10)</f>
        <v>25. 5. 2021</v>
      </c>
      <c r="K87" s="96"/>
      <c r="L87" s="25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</row>
    <row r="88" spans="1:47" s="26" customFormat="1" ht="6.95" customHeight="1">
      <c r="A88" s="23"/>
      <c r="B88" s="5"/>
      <c r="C88" s="96"/>
      <c r="D88" s="96"/>
      <c r="E88" s="96"/>
      <c r="F88" s="96"/>
      <c r="G88" s="96"/>
      <c r="H88" s="96"/>
      <c r="I88" s="96"/>
      <c r="J88" s="96"/>
      <c r="K88" s="96"/>
      <c r="L88" s="25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</row>
    <row r="89" spans="1:47" s="26" customFormat="1" ht="15.2" customHeight="1">
      <c r="A89" s="23"/>
      <c r="B89" s="5"/>
      <c r="C89" s="97" t="s">
        <v>23</v>
      </c>
      <c r="D89" s="96"/>
      <c r="E89" s="96"/>
      <c r="F89" s="99" t="str">
        <f>E13</f>
        <v>St.m.Brno,MMB-OSM,Husova 3,Brno</v>
      </c>
      <c r="G89" s="96"/>
      <c r="H89" s="96"/>
      <c r="I89" s="97" t="s">
        <v>29</v>
      </c>
      <c r="J89" s="117" t="str">
        <f>E19</f>
        <v>ing.arch.R.Ševčík</v>
      </c>
      <c r="K89" s="96"/>
      <c r="L89" s="25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</row>
    <row r="90" spans="1:47" s="26" customFormat="1" ht="15.2" customHeight="1">
      <c r="A90" s="23"/>
      <c r="B90" s="5"/>
      <c r="C90" s="97" t="s">
        <v>27</v>
      </c>
      <c r="D90" s="96"/>
      <c r="E90" s="96"/>
      <c r="F90" s="99" t="str">
        <f>IF(E16="","",E16)</f>
        <v>Vyplň údaj</v>
      </c>
      <c r="G90" s="96"/>
      <c r="H90" s="96"/>
      <c r="I90" s="97" t="s">
        <v>32</v>
      </c>
      <c r="J90" s="117" t="str">
        <f>E22</f>
        <v>R.Volková</v>
      </c>
      <c r="K90" s="96"/>
      <c r="L90" s="25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</row>
    <row r="91" spans="1:47" s="26" customFormat="1" ht="10.35" customHeight="1">
      <c r="A91" s="23"/>
      <c r="B91" s="5"/>
      <c r="C91" s="96"/>
      <c r="D91" s="96"/>
      <c r="E91" s="96"/>
      <c r="F91" s="96"/>
      <c r="G91" s="96"/>
      <c r="H91" s="96"/>
      <c r="I91" s="96"/>
      <c r="J91" s="96"/>
      <c r="K91" s="96"/>
      <c r="L91" s="25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</row>
    <row r="92" spans="1:47" s="26" customFormat="1" ht="29.25" customHeight="1">
      <c r="A92" s="23"/>
      <c r="B92" s="5"/>
      <c r="C92" s="118" t="s">
        <v>85</v>
      </c>
      <c r="D92" s="110"/>
      <c r="E92" s="110"/>
      <c r="F92" s="110"/>
      <c r="G92" s="110"/>
      <c r="H92" s="110"/>
      <c r="I92" s="110"/>
      <c r="J92" s="119" t="s">
        <v>86</v>
      </c>
      <c r="K92" s="110"/>
      <c r="L92" s="25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</row>
    <row r="93" spans="1:47" s="26" customFormat="1" ht="10.35" customHeight="1">
      <c r="A93" s="23"/>
      <c r="B93" s="5"/>
      <c r="C93" s="96"/>
      <c r="D93" s="96"/>
      <c r="E93" s="96"/>
      <c r="F93" s="96"/>
      <c r="G93" s="96"/>
      <c r="H93" s="96"/>
      <c r="I93" s="96"/>
      <c r="J93" s="96"/>
      <c r="K93" s="96"/>
      <c r="L93" s="25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</row>
    <row r="94" spans="1:47" s="26" customFormat="1" ht="22.9" customHeight="1">
      <c r="A94" s="23"/>
      <c r="B94" s="5"/>
      <c r="C94" s="120" t="s">
        <v>87</v>
      </c>
      <c r="D94" s="96"/>
      <c r="E94" s="96"/>
      <c r="F94" s="96"/>
      <c r="G94" s="96"/>
      <c r="H94" s="96"/>
      <c r="I94" s="96"/>
      <c r="J94" s="105">
        <f>J135</f>
        <v>0</v>
      </c>
      <c r="K94" s="96"/>
      <c r="L94" s="25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U94" s="18" t="s">
        <v>88</v>
      </c>
    </row>
    <row r="95" spans="1:47" s="43" customFormat="1" ht="24.95" customHeight="1">
      <c r="B95" s="44"/>
      <c r="C95" s="121"/>
      <c r="D95" s="122" t="s">
        <v>89</v>
      </c>
      <c r="E95" s="123"/>
      <c r="F95" s="123"/>
      <c r="G95" s="123"/>
      <c r="H95" s="123"/>
      <c r="I95" s="123"/>
      <c r="J95" s="124">
        <f>J136</f>
        <v>0</v>
      </c>
      <c r="K95" s="121"/>
      <c r="L95" s="44"/>
    </row>
    <row r="96" spans="1:47" s="45" customFormat="1" ht="19.899999999999999" customHeight="1">
      <c r="B96" s="46"/>
      <c r="C96" s="125"/>
      <c r="D96" s="126" t="s">
        <v>90</v>
      </c>
      <c r="E96" s="127"/>
      <c r="F96" s="127"/>
      <c r="G96" s="127"/>
      <c r="H96" s="127"/>
      <c r="I96" s="127"/>
      <c r="J96" s="128">
        <f>J137</f>
        <v>0</v>
      </c>
      <c r="K96" s="125"/>
      <c r="L96" s="46"/>
    </row>
    <row r="97" spans="2:12" s="45" customFormat="1" ht="19.899999999999999" customHeight="1">
      <c r="B97" s="46"/>
      <c r="C97" s="125"/>
      <c r="D97" s="126" t="s">
        <v>91</v>
      </c>
      <c r="E97" s="127"/>
      <c r="F97" s="127"/>
      <c r="G97" s="127"/>
      <c r="H97" s="127"/>
      <c r="I97" s="127"/>
      <c r="J97" s="128">
        <f>J139</f>
        <v>0</v>
      </c>
      <c r="K97" s="125"/>
      <c r="L97" s="46"/>
    </row>
    <row r="98" spans="2:12" s="45" customFormat="1" ht="19.899999999999999" customHeight="1">
      <c r="B98" s="46"/>
      <c r="C98" s="125"/>
      <c r="D98" s="126" t="s">
        <v>92</v>
      </c>
      <c r="E98" s="127"/>
      <c r="F98" s="127"/>
      <c r="G98" s="127"/>
      <c r="H98" s="127"/>
      <c r="I98" s="127"/>
      <c r="J98" s="128">
        <f>J142</f>
        <v>0</v>
      </c>
      <c r="K98" s="125"/>
      <c r="L98" s="46"/>
    </row>
    <row r="99" spans="2:12" s="45" customFormat="1" ht="19.899999999999999" customHeight="1">
      <c r="B99" s="46"/>
      <c r="C99" s="125"/>
      <c r="D99" s="126" t="s">
        <v>93</v>
      </c>
      <c r="E99" s="127"/>
      <c r="F99" s="127"/>
      <c r="G99" s="127"/>
      <c r="H99" s="127"/>
      <c r="I99" s="127"/>
      <c r="J99" s="128">
        <f>J148</f>
        <v>0</v>
      </c>
      <c r="K99" s="125"/>
      <c r="L99" s="46"/>
    </row>
    <row r="100" spans="2:12" s="45" customFormat="1" ht="19.899999999999999" customHeight="1">
      <c r="B100" s="46"/>
      <c r="C100" s="125"/>
      <c r="D100" s="126" t="s">
        <v>94</v>
      </c>
      <c r="E100" s="127"/>
      <c r="F100" s="127"/>
      <c r="G100" s="127"/>
      <c r="H100" s="127"/>
      <c r="I100" s="127"/>
      <c r="J100" s="128">
        <f>J151</f>
        <v>0</v>
      </c>
      <c r="K100" s="125"/>
      <c r="L100" s="46"/>
    </row>
    <row r="101" spans="2:12" s="45" customFormat="1" ht="19.899999999999999" customHeight="1">
      <c r="B101" s="46"/>
      <c r="C101" s="125"/>
      <c r="D101" s="126" t="s">
        <v>95</v>
      </c>
      <c r="E101" s="127"/>
      <c r="F101" s="127"/>
      <c r="G101" s="127"/>
      <c r="H101" s="127"/>
      <c r="I101" s="127"/>
      <c r="J101" s="128">
        <f>J169</f>
        <v>0</v>
      </c>
      <c r="K101" s="125"/>
      <c r="L101" s="46"/>
    </row>
    <row r="102" spans="2:12" s="45" customFormat="1" ht="19.899999999999999" customHeight="1">
      <c r="B102" s="46"/>
      <c r="C102" s="125"/>
      <c r="D102" s="126" t="s">
        <v>96</v>
      </c>
      <c r="E102" s="127"/>
      <c r="F102" s="127"/>
      <c r="G102" s="127"/>
      <c r="H102" s="127"/>
      <c r="I102" s="127"/>
      <c r="J102" s="128">
        <f>J178</f>
        <v>0</v>
      </c>
      <c r="K102" s="125"/>
      <c r="L102" s="46"/>
    </row>
    <row r="103" spans="2:12" s="45" customFormat="1" ht="19.899999999999999" customHeight="1">
      <c r="B103" s="46"/>
      <c r="C103" s="125"/>
      <c r="D103" s="126" t="s">
        <v>97</v>
      </c>
      <c r="E103" s="127"/>
      <c r="F103" s="127"/>
      <c r="G103" s="127"/>
      <c r="H103" s="127"/>
      <c r="I103" s="127"/>
      <c r="J103" s="128">
        <f>J186</f>
        <v>0</v>
      </c>
      <c r="K103" s="125"/>
      <c r="L103" s="46"/>
    </row>
    <row r="104" spans="2:12" s="43" customFormat="1" ht="24.95" customHeight="1">
      <c r="B104" s="44"/>
      <c r="C104" s="121"/>
      <c r="D104" s="122" t="s">
        <v>98</v>
      </c>
      <c r="E104" s="123"/>
      <c r="F104" s="123"/>
      <c r="G104" s="123"/>
      <c r="H104" s="123"/>
      <c r="I104" s="123"/>
      <c r="J104" s="124">
        <f>J188</f>
        <v>0</v>
      </c>
      <c r="K104" s="121"/>
      <c r="L104" s="44"/>
    </row>
    <row r="105" spans="2:12" s="45" customFormat="1" ht="19.899999999999999" customHeight="1">
      <c r="B105" s="46"/>
      <c r="C105" s="125"/>
      <c r="D105" s="126" t="s">
        <v>99</v>
      </c>
      <c r="E105" s="127"/>
      <c r="F105" s="127"/>
      <c r="G105" s="127"/>
      <c r="H105" s="127"/>
      <c r="I105" s="127"/>
      <c r="J105" s="128">
        <f>J189</f>
        <v>0</v>
      </c>
      <c r="K105" s="125"/>
      <c r="L105" s="46"/>
    </row>
    <row r="106" spans="2:12" s="45" customFormat="1" ht="19.899999999999999" customHeight="1">
      <c r="B106" s="46"/>
      <c r="C106" s="125"/>
      <c r="D106" s="126" t="s">
        <v>100</v>
      </c>
      <c r="E106" s="127"/>
      <c r="F106" s="127"/>
      <c r="G106" s="127"/>
      <c r="H106" s="127"/>
      <c r="I106" s="127"/>
      <c r="J106" s="128">
        <f>J193</f>
        <v>0</v>
      </c>
      <c r="K106" s="125"/>
      <c r="L106" s="46"/>
    </row>
    <row r="107" spans="2:12" s="45" customFormat="1" ht="19.899999999999999" customHeight="1">
      <c r="B107" s="46"/>
      <c r="C107" s="125"/>
      <c r="D107" s="126" t="s">
        <v>101</v>
      </c>
      <c r="E107" s="127"/>
      <c r="F107" s="127"/>
      <c r="G107" s="127"/>
      <c r="H107" s="127"/>
      <c r="I107" s="127"/>
      <c r="J107" s="128">
        <f>J195</f>
        <v>0</v>
      </c>
      <c r="K107" s="125"/>
      <c r="L107" s="46"/>
    </row>
    <row r="108" spans="2:12" s="45" customFormat="1" ht="19.899999999999999" customHeight="1">
      <c r="B108" s="46"/>
      <c r="C108" s="125"/>
      <c r="D108" s="126" t="s">
        <v>102</v>
      </c>
      <c r="E108" s="127"/>
      <c r="F108" s="127"/>
      <c r="G108" s="127"/>
      <c r="H108" s="127"/>
      <c r="I108" s="127"/>
      <c r="J108" s="128">
        <f>J205</f>
        <v>0</v>
      </c>
      <c r="K108" s="125"/>
      <c r="L108" s="46"/>
    </row>
    <row r="109" spans="2:12" s="45" customFormat="1" ht="19.899999999999999" customHeight="1">
      <c r="B109" s="46"/>
      <c r="C109" s="125"/>
      <c r="D109" s="126" t="s">
        <v>103</v>
      </c>
      <c r="E109" s="127"/>
      <c r="F109" s="127"/>
      <c r="G109" s="127"/>
      <c r="H109" s="127"/>
      <c r="I109" s="127"/>
      <c r="J109" s="128">
        <f>J227</f>
        <v>0</v>
      </c>
      <c r="K109" s="125"/>
      <c r="L109" s="46"/>
    </row>
    <row r="110" spans="2:12" s="45" customFormat="1" ht="19.899999999999999" customHeight="1">
      <c r="B110" s="46"/>
      <c r="C110" s="125"/>
      <c r="D110" s="126" t="s">
        <v>104</v>
      </c>
      <c r="E110" s="127"/>
      <c r="F110" s="127"/>
      <c r="G110" s="127"/>
      <c r="H110" s="127"/>
      <c r="I110" s="127"/>
      <c r="J110" s="128">
        <f>J231</f>
        <v>0</v>
      </c>
      <c r="K110" s="125"/>
      <c r="L110" s="46"/>
    </row>
    <row r="111" spans="2:12" s="45" customFormat="1" ht="19.899999999999999" customHeight="1">
      <c r="B111" s="46"/>
      <c r="C111" s="125"/>
      <c r="D111" s="126" t="s">
        <v>105</v>
      </c>
      <c r="E111" s="127"/>
      <c r="F111" s="127"/>
      <c r="G111" s="127"/>
      <c r="H111" s="127"/>
      <c r="I111" s="127"/>
      <c r="J111" s="128">
        <f>J241</f>
        <v>0</v>
      </c>
      <c r="K111" s="125"/>
      <c r="L111" s="46"/>
    </row>
    <row r="112" spans="2:12" s="45" customFormat="1" ht="19.899999999999999" customHeight="1">
      <c r="B112" s="46"/>
      <c r="C112" s="125"/>
      <c r="D112" s="126" t="s">
        <v>106</v>
      </c>
      <c r="E112" s="127"/>
      <c r="F112" s="127"/>
      <c r="G112" s="127"/>
      <c r="H112" s="127"/>
      <c r="I112" s="127"/>
      <c r="J112" s="128">
        <f>J243</f>
        <v>0</v>
      </c>
      <c r="K112" s="125"/>
      <c r="L112" s="46"/>
    </row>
    <row r="113" spans="1:31" s="43" customFormat="1" ht="24.95" customHeight="1">
      <c r="B113" s="44"/>
      <c r="C113" s="121"/>
      <c r="D113" s="122" t="s">
        <v>107</v>
      </c>
      <c r="E113" s="123"/>
      <c r="F113" s="123"/>
      <c r="G113" s="123"/>
      <c r="H113" s="123"/>
      <c r="I113" s="123"/>
      <c r="J113" s="124">
        <f>J254</f>
        <v>0</v>
      </c>
      <c r="K113" s="121"/>
      <c r="L113" s="44"/>
    </row>
    <row r="114" spans="1:31" s="45" customFormat="1" ht="19.899999999999999" customHeight="1">
      <c r="B114" s="46"/>
      <c r="C114" s="125"/>
      <c r="D114" s="126" t="s">
        <v>108</v>
      </c>
      <c r="E114" s="127"/>
      <c r="F114" s="127"/>
      <c r="G114" s="127"/>
      <c r="H114" s="127"/>
      <c r="I114" s="127"/>
      <c r="J114" s="128">
        <f>J255</f>
        <v>0</v>
      </c>
      <c r="K114" s="125"/>
      <c r="L114" s="46"/>
    </row>
    <row r="115" spans="1:31" s="45" customFormat="1" ht="19.899999999999999" customHeight="1">
      <c r="B115" s="46"/>
      <c r="C115" s="125"/>
      <c r="D115" s="126" t="s">
        <v>109</v>
      </c>
      <c r="E115" s="127"/>
      <c r="F115" s="127"/>
      <c r="G115" s="127"/>
      <c r="H115" s="127"/>
      <c r="I115" s="127"/>
      <c r="J115" s="128">
        <f>J257</f>
        <v>0</v>
      </c>
      <c r="K115" s="125"/>
      <c r="L115" s="46"/>
    </row>
    <row r="116" spans="1:31" s="45" customFormat="1" ht="19.899999999999999" customHeight="1">
      <c r="B116" s="46"/>
      <c r="C116" s="125"/>
      <c r="D116" s="126" t="s">
        <v>110</v>
      </c>
      <c r="E116" s="127"/>
      <c r="F116" s="127"/>
      <c r="G116" s="127"/>
      <c r="H116" s="127"/>
      <c r="I116" s="127"/>
      <c r="J116" s="128">
        <f>J259</f>
        <v>0</v>
      </c>
      <c r="K116" s="125"/>
      <c r="L116" s="46"/>
    </row>
    <row r="117" spans="1:31" s="45" customFormat="1" ht="19.899999999999999" customHeight="1">
      <c r="B117" s="46"/>
      <c r="C117" s="125"/>
      <c r="D117" s="126" t="s">
        <v>111</v>
      </c>
      <c r="E117" s="127"/>
      <c r="F117" s="127"/>
      <c r="G117" s="127"/>
      <c r="H117" s="127"/>
      <c r="I117" s="127"/>
      <c r="J117" s="128">
        <f>J261</f>
        <v>0</v>
      </c>
      <c r="K117" s="125"/>
      <c r="L117" s="46"/>
    </row>
    <row r="118" spans="1:31" s="26" customFormat="1" ht="21.95" customHeight="1">
      <c r="A118" s="23"/>
      <c r="B118" s="5"/>
      <c r="C118" s="96"/>
      <c r="D118" s="96"/>
      <c r="E118" s="96"/>
      <c r="F118" s="96"/>
      <c r="G118" s="96"/>
      <c r="H118" s="96"/>
      <c r="I118" s="96"/>
      <c r="J118" s="96"/>
      <c r="K118" s="96"/>
      <c r="L118" s="25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</row>
    <row r="119" spans="1:31" s="26" customFormat="1" ht="6.95" customHeight="1">
      <c r="A119" s="23"/>
      <c r="B119" s="39"/>
      <c r="C119" s="129"/>
      <c r="D119" s="129"/>
      <c r="E119" s="129"/>
      <c r="F119" s="129"/>
      <c r="G119" s="129"/>
      <c r="H119" s="129"/>
      <c r="I119" s="129"/>
      <c r="J119" s="129"/>
      <c r="K119" s="129"/>
      <c r="L119" s="25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</row>
    <row r="123" spans="1:31" s="26" customFormat="1" ht="6.95" customHeight="1">
      <c r="A123" s="23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25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</row>
    <row r="124" spans="1:31" s="26" customFormat="1" ht="24.95" customHeight="1">
      <c r="A124" s="23"/>
      <c r="B124" s="5"/>
      <c r="C124" s="95" t="s">
        <v>112</v>
      </c>
      <c r="D124" s="96"/>
      <c r="E124" s="96"/>
      <c r="F124" s="96"/>
      <c r="G124" s="96"/>
      <c r="H124" s="96"/>
      <c r="I124" s="96"/>
      <c r="J124" s="96"/>
      <c r="K124" s="96"/>
      <c r="L124" s="25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</row>
    <row r="125" spans="1:31" s="26" customFormat="1" ht="6.95" customHeight="1">
      <c r="A125" s="23"/>
      <c r="B125" s="5"/>
      <c r="C125" s="96"/>
      <c r="D125" s="96"/>
      <c r="E125" s="96"/>
      <c r="F125" s="96"/>
      <c r="G125" s="96"/>
      <c r="H125" s="96"/>
      <c r="I125" s="96"/>
      <c r="J125" s="96"/>
      <c r="K125" s="96"/>
      <c r="L125" s="25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</row>
    <row r="126" spans="1:31" s="26" customFormat="1" ht="12" customHeight="1">
      <c r="A126" s="23"/>
      <c r="B126" s="5"/>
      <c r="C126" s="97" t="s">
        <v>15</v>
      </c>
      <c r="D126" s="96"/>
      <c r="E126" s="96"/>
      <c r="F126" s="96"/>
      <c r="G126" s="96"/>
      <c r="H126" s="96"/>
      <c r="I126" s="96"/>
      <c r="J126" s="96"/>
      <c r="K126" s="96"/>
      <c r="L126" s="25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</row>
    <row r="127" spans="1:31" s="26" customFormat="1" ht="16.5" customHeight="1">
      <c r="A127" s="23"/>
      <c r="B127" s="5"/>
      <c r="C127" s="96"/>
      <c r="D127" s="96"/>
      <c r="E127" s="98" t="str">
        <f>E7</f>
        <v>PD na opravu schodiště</v>
      </c>
      <c r="F127" s="98"/>
      <c r="G127" s="98"/>
      <c r="H127" s="98"/>
      <c r="I127" s="96"/>
      <c r="J127" s="96"/>
      <c r="K127" s="96"/>
      <c r="L127" s="25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</row>
    <row r="128" spans="1:31" s="26" customFormat="1" ht="6.95" customHeight="1">
      <c r="A128" s="23"/>
      <c r="B128" s="5"/>
      <c r="C128" s="96"/>
      <c r="D128" s="96"/>
      <c r="E128" s="96"/>
      <c r="F128" s="96"/>
      <c r="G128" s="96"/>
      <c r="H128" s="96"/>
      <c r="I128" s="96"/>
      <c r="J128" s="96"/>
      <c r="K128" s="96"/>
      <c r="L128" s="25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</row>
    <row r="129" spans="1:65" s="26" customFormat="1" ht="12" customHeight="1">
      <c r="A129" s="23"/>
      <c r="B129" s="5"/>
      <c r="C129" s="97" t="s">
        <v>19</v>
      </c>
      <c r="D129" s="96"/>
      <c r="E129" s="96"/>
      <c r="F129" s="99" t="str">
        <f>F10</f>
        <v>Husova 164/3,Brno</v>
      </c>
      <c r="G129" s="96"/>
      <c r="H129" s="96"/>
      <c r="I129" s="97" t="s">
        <v>21</v>
      </c>
      <c r="J129" s="100" t="str">
        <f>IF(J10="","",J10)</f>
        <v>25. 5. 2021</v>
      </c>
      <c r="K129" s="96"/>
      <c r="L129" s="25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</row>
    <row r="130" spans="1:65" s="26" customFormat="1" ht="6.95" customHeight="1">
      <c r="A130" s="23"/>
      <c r="B130" s="5"/>
      <c r="C130" s="96"/>
      <c r="D130" s="96"/>
      <c r="E130" s="96"/>
      <c r="F130" s="96"/>
      <c r="G130" s="96"/>
      <c r="H130" s="96"/>
      <c r="I130" s="96"/>
      <c r="J130" s="96"/>
      <c r="K130" s="96"/>
      <c r="L130" s="25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</row>
    <row r="131" spans="1:65" s="26" customFormat="1" ht="15.2" customHeight="1">
      <c r="A131" s="23"/>
      <c r="B131" s="5"/>
      <c r="C131" s="97" t="s">
        <v>23</v>
      </c>
      <c r="D131" s="96"/>
      <c r="E131" s="96"/>
      <c r="F131" s="99" t="str">
        <f>E13</f>
        <v>St.m.Brno,MMB-OSM,Husova 3,Brno</v>
      </c>
      <c r="G131" s="96"/>
      <c r="H131" s="96"/>
      <c r="I131" s="97" t="s">
        <v>29</v>
      </c>
      <c r="J131" s="117" t="str">
        <f>E19</f>
        <v>ing.arch.R.Ševčík</v>
      </c>
      <c r="K131" s="96"/>
      <c r="L131" s="25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</row>
    <row r="132" spans="1:65" s="26" customFormat="1" ht="15.2" customHeight="1">
      <c r="A132" s="23"/>
      <c r="B132" s="5"/>
      <c r="C132" s="97" t="s">
        <v>27</v>
      </c>
      <c r="D132" s="96"/>
      <c r="E132" s="96"/>
      <c r="F132" s="99" t="str">
        <f>IF(E16="","",E16)</f>
        <v>Vyplň údaj</v>
      </c>
      <c r="G132" s="96"/>
      <c r="H132" s="96"/>
      <c r="I132" s="97" t="s">
        <v>32</v>
      </c>
      <c r="J132" s="117" t="str">
        <f>E22</f>
        <v>R.Volková</v>
      </c>
      <c r="K132" s="96"/>
      <c r="L132" s="25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</row>
    <row r="133" spans="1:65" s="26" customFormat="1" ht="10.35" customHeight="1">
      <c r="A133" s="23"/>
      <c r="B133" s="5"/>
      <c r="C133" s="96"/>
      <c r="D133" s="96"/>
      <c r="E133" s="96"/>
      <c r="F133" s="96"/>
      <c r="G133" s="96"/>
      <c r="H133" s="96"/>
      <c r="I133" s="96"/>
      <c r="J133" s="96"/>
      <c r="K133" s="96"/>
      <c r="L133" s="25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</row>
    <row r="134" spans="1:65" s="53" customFormat="1" ht="29.25" customHeight="1">
      <c r="A134" s="47"/>
      <c r="B134" s="48"/>
      <c r="C134" s="130" t="s">
        <v>113</v>
      </c>
      <c r="D134" s="131" t="s">
        <v>60</v>
      </c>
      <c r="E134" s="131" t="s">
        <v>56</v>
      </c>
      <c r="F134" s="131" t="s">
        <v>57</v>
      </c>
      <c r="G134" s="131" t="s">
        <v>114</v>
      </c>
      <c r="H134" s="131" t="s">
        <v>115</v>
      </c>
      <c r="I134" s="131" t="s">
        <v>116</v>
      </c>
      <c r="J134" s="131" t="s">
        <v>86</v>
      </c>
      <c r="K134" s="132" t="s">
        <v>117</v>
      </c>
      <c r="L134" s="49"/>
      <c r="M134" s="50"/>
      <c r="N134" s="51" t="s">
        <v>39</v>
      </c>
      <c r="O134" s="51" t="s">
        <v>118</v>
      </c>
      <c r="P134" s="51" t="s">
        <v>119</v>
      </c>
      <c r="Q134" s="51" t="s">
        <v>120</v>
      </c>
      <c r="R134" s="51" t="s">
        <v>121</v>
      </c>
      <c r="S134" s="51" t="s">
        <v>122</v>
      </c>
      <c r="T134" s="52" t="s">
        <v>123</v>
      </c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</row>
    <row r="135" spans="1:65" s="26" customFormat="1" ht="22.9" customHeight="1">
      <c r="A135" s="23"/>
      <c r="B135" s="5"/>
      <c r="C135" s="133" t="s">
        <v>124</v>
      </c>
      <c r="D135" s="96"/>
      <c r="E135" s="96"/>
      <c r="F135" s="96"/>
      <c r="G135" s="96"/>
      <c r="H135" s="96"/>
      <c r="I135" s="96"/>
      <c r="J135" s="134">
        <f>BK135</f>
        <v>0</v>
      </c>
      <c r="K135" s="96"/>
      <c r="L135" s="5"/>
      <c r="M135" s="54"/>
      <c r="N135" s="55"/>
      <c r="O135" s="31"/>
      <c r="P135" s="56">
        <f>P136+P188+P254</f>
        <v>0</v>
      </c>
      <c r="Q135" s="31"/>
      <c r="R135" s="56">
        <f>R136+R188+R254</f>
        <v>8.8084090899999996</v>
      </c>
      <c r="S135" s="31"/>
      <c r="T135" s="57">
        <f>T136+T188+T254</f>
        <v>59.833714000000015</v>
      </c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T135" s="18" t="s">
        <v>74</v>
      </c>
      <c r="AU135" s="18" t="s">
        <v>88</v>
      </c>
      <c r="BK135" s="58">
        <f>BK136+BK188+BK254</f>
        <v>0</v>
      </c>
    </row>
    <row r="136" spans="1:65" s="4" customFormat="1" ht="25.9" customHeight="1">
      <c r="B136" s="59"/>
      <c r="C136" s="135"/>
      <c r="D136" s="136" t="s">
        <v>74</v>
      </c>
      <c r="E136" s="137" t="s">
        <v>125</v>
      </c>
      <c r="F136" s="137" t="s">
        <v>126</v>
      </c>
      <c r="G136" s="135"/>
      <c r="H136" s="135"/>
      <c r="I136" s="135"/>
      <c r="J136" s="138">
        <f>BK136</f>
        <v>0</v>
      </c>
      <c r="K136" s="135"/>
      <c r="L136" s="59"/>
      <c r="M136" s="61"/>
      <c r="N136" s="62"/>
      <c r="O136" s="62"/>
      <c r="P136" s="63">
        <f>P137+P139+P142+P148+P151+P169+P178+P186</f>
        <v>0</v>
      </c>
      <c r="Q136" s="62"/>
      <c r="R136" s="63">
        <f>R137+R139+R142+R148+R151+R169+R178+R186</f>
        <v>7.8672315700000004</v>
      </c>
      <c r="S136" s="62"/>
      <c r="T136" s="64">
        <f>T137+T139+T142+T148+T151+T169+T178+T186</f>
        <v>32.150400000000005</v>
      </c>
      <c r="AR136" s="60" t="s">
        <v>80</v>
      </c>
      <c r="AT136" s="65" t="s">
        <v>74</v>
      </c>
      <c r="AU136" s="65" t="s">
        <v>75</v>
      </c>
      <c r="AY136" s="60" t="s">
        <v>127</v>
      </c>
      <c r="BK136" s="66">
        <f>BK137+BK139+BK142+BK148+BK151+BK169+BK178+BK186</f>
        <v>0</v>
      </c>
    </row>
    <row r="137" spans="1:65" s="4" customFormat="1" ht="22.9" customHeight="1">
      <c r="B137" s="59"/>
      <c r="C137" s="135"/>
      <c r="D137" s="136" t="s">
        <v>74</v>
      </c>
      <c r="E137" s="139" t="s">
        <v>80</v>
      </c>
      <c r="F137" s="139" t="s">
        <v>128</v>
      </c>
      <c r="G137" s="135"/>
      <c r="H137" s="135"/>
      <c r="I137" s="135"/>
      <c r="J137" s="140">
        <f>BK137</f>
        <v>0</v>
      </c>
      <c r="K137" s="135"/>
      <c r="L137" s="59"/>
      <c r="M137" s="61"/>
      <c r="N137" s="62"/>
      <c r="O137" s="62"/>
      <c r="P137" s="63">
        <f>P138</f>
        <v>0</v>
      </c>
      <c r="Q137" s="62"/>
      <c r="R137" s="63">
        <f>R138</f>
        <v>0</v>
      </c>
      <c r="S137" s="62"/>
      <c r="T137" s="64">
        <f>T138</f>
        <v>0</v>
      </c>
      <c r="AR137" s="60" t="s">
        <v>80</v>
      </c>
      <c r="AT137" s="65" t="s">
        <v>74</v>
      </c>
      <c r="AU137" s="65" t="s">
        <v>80</v>
      </c>
      <c r="AY137" s="60" t="s">
        <v>127</v>
      </c>
      <c r="BK137" s="66">
        <f>BK138</f>
        <v>0</v>
      </c>
    </row>
    <row r="138" spans="1:65" s="26" customFormat="1" ht="22.5">
      <c r="A138" s="23"/>
      <c r="B138" s="5"/>
      <c r="C138" s="141" t="s">
        <v>80</v>
      </c>
      <c r="D138" s="141" t="s">
        <v>129</v>
      </c>
      <c r="E138" s="142" t="s">
        <v>130</v>
      </c>
      <c r="F138" s="143" t="s">
        <v>131</v>
      </c>
      <c r="G138" s="144" t="s">
        <v>132</v>
      </c>
      <c r="H138" s="145">
        <v>70</v>
      </c>
      <c r="I138" s="6"/>
      <c r="J138" s="146">
        <f>ROUND(I138*H138,2)</f>
        <v>0</v>
      </c>
      <c r="K138" s="147" t="s">
        <v>133</v>
      </c>
      <c r="L138" s="5"/>
      <c r="M138" s="7"/>
      <c r="N138" s="67" t="s">
        <v>40</v>
      </c>
      <c r="O138" s="68"/>
      <c r="P138" s="69">
        <f>O138*H138</f>
        <v>0</v>
      </c>
      <c r="Q138" s="69">
        <v>0</v>
      </c>
      <c r="R138" s="69">
        <f>Q138*H138</f>
        <v>0</v>
      </c>
      <c r="S138" s="69">
        <v>0</v>
      </c>
      <c r="T138" s="70">
        <f>S138*H138</f>
        <v>0</v>
      </c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R138" s="71" t="s">
        <v>134</v>
      </c>
      <c r="AT138" s="71" t="s">
        <v>129</v>
      </c>
      <c r="AU138" s="71" t="s">
        <v>82</v>
      </c>
      <c r="AY138" s="18" t="s">
        <v>127</v>
      </c>
      <c r="BE138" s="72">
        <f>IF(N138="základní",J138,0)</f>
        <v>0</v>
      </c>
      <c r="BF138" s="72">
        <f>IF(N138="snížená",J138,0)</f>
        <v>0</v>
      </c>
      <c r="BG138" s="72">
        <f>IF(N138="zákl. přenesená",J138,0)</f>
        <v>0</v>
      </c>
      <c r="BH138" s="72">
        <f>IF(N138="sníž. přenesená",J138,0)</f>
        <v>0</v>
      </c>
      <c r="BI138" s="72">
        <f>IF(N138="nulová",J138,0)</f>
        <v>0</v>
      </c>
      <c r="BJ138" s="18" t="s">
        <v>80</v>
      </c>
      <c r="BK138" s="72">
        <f>ROUND(I138*H138,2)</f>
        <v>0</v>
      </c>
      <c r="BL138" s="18" t="s">
        <v>134</v>
      </c>
      <c r="BM138" s="71" t="s">
        <v>135</v>
      </c>
    </row>
    <row r="139" spans="1:65" s="4" customFormat="1" ht="22.9" customHeight="1">
      <c r="B139" s="59"/>
      <c r="C139" s="135"/>
      <c r="D139" s="136" t="s">
        <v>74</v>
      </c>
      <c r="E139" s="136" t="s">
        <v>136</v>
      </c>
      <c r="F139" s="136" t="s">
        <v>137</v>
      </c>
      <c r="G139" s="135"/>
      <c r="H139" s="135"/>
      <c r="J139" s="140">
        <f>BK139</f>
        <v>0</v>
      </c>
      <c r="K139" s="135"/>
      <c r="L139" s="59"/>
      <c r="M139" s="61"/>
      <c r="N139" s="62"/>
      <c r="O139" s="62"/>
      <c r="P139" s="63">
        <f>SUM(P140:P141)</f>
        <v>0</v>
      </c>
      <c r="Q139" s="62"/>
      <c r="R139" s="63">
        <f>SUM(R140:R141)</f>
        <v>1.2936149999999997</v>
      </c>
      <c r="S139" s="62"/>
      <c r="T139" s="64">
        <f>SUM(T140:T141)</f>
        <v>0</v>
      </c>
      <c r="AR139" s="60" t="s">
        <v>80</v>
      </c>
      <c r="AT139" s="65" t="s">
        <v>74</v>
      </c>
      <c r="AU139" s="65" t="s">
        <v>80</v>
      </c>
      <c r="AY139" s="60" t="s">
        <v>127</v>
      </c>
      <c r="BK139" s="66">
        <f>SUM(BK140:BK141)</f>
        <v>0</v>
      </c>
    </row>
    <row r="140" spans="1:65" s="26" customFormat="1" ht="33" customHeight="1">
      <c r="A140" s="23"/>
      <c r="B140" s="5"/>
      <c r="C140" s="141" t="s">
        <v>82</v>
      </c>
      <c r="D140" s="141" t="s">
        <v>129</v>
      </c>
      <c r="E140" s="142" t="s">
        <v>138</v>
      </c>
      <c r="F140" s="143" t="s">
        <v>139</v>
      </c>
      <c r="G140" s="144" t="s">
        <v>132</v>
      </c>
      <c r="H140" s="145">
        <v>5.0999999999999996</v>
      </c>
      <c r="I140" s="6"/>
      <c r="J140" s="146">
        <f>ROUND(I140*H140,2)</f>
        <v>0</v>
      </c>
      <c r="K140" s="147" t="s">
        <v>133</v>
      </c>
      <c r="L140" s="5"/>
      <c r="M140" s="7"/>
      <c r="N140" s="67" t="s">
        <v>40</v>
      </c>
      <c r="O140" s="68"/>
      <c r="P140" s="69">
        <f>O140*H140</f>
        <v>0</v>
      </c>
      <c r="Q140" s="69">
        <v>0.25364999999999999</v>
      </c>
      <c r="R140" s="69">
        <f>Q140*H140</f>
        <v>1.2936149999999997</v>
      </c>
      <c r="S140" s="69">
        <v>0</v>
      </c>
      <c r="T140" s="70">
        <f>S140*H140</f>
        <v>0</v>
      </c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R140" s="71" t="s">
        <v>134</v>
      </c>
      <c r="AT140" s="71" t="s">
        <v>129</v>
      </c>
      <c r="AU140" s="71" t="s">
        <v>82</v>
      </c>
      <c r="AY140" s="18" t="s">
        <v>127</v>
      </c>
      <c r="BE140" s="72">
        <f>IF(N140="základní",J140,0)</f>
        <v>0</v>
      </c>
      <c r="BF140" s="72">
        <f>IF(N140="snížená",J140,0)</f>
        <v>0</v>
      </c>
      <c r="BG140" s="72">
        <f>IF(N140="zákl. přenesená",J140,0)</f>
        <v>0</v>
      </c>
      <c r="BH140" s="72">
        <f>IF(N140="sníž. přenesená",J140,0)</f>
        <v>0</v>
      </c>
      <c r="BI140" s="72">
        <f>IF(N140="nulová",J140,0)</f>
        <v>0</v>
      </c>
      <c r="BJ140" s="18" t="s">
        <v>80</v>
      </c>
      <c r="BK140" s="72">
        <f>ROUND(I140*H140,2)</f>
        <v>0</v>
      </c>
      <c r="BL140" s="18" t="s">
        <v>134</v>
      </c>
      <c r="BM140" s="71" t="s">
        <v>140</v>
      </c>
    </row>
    <row r="141" spans="1:65" s="8" customFormat="1">
      <c r="B141" s="73"/>
      <c r="C141" s="148"/>
      <c r="D141" s="149" t="s">
        <v>141</v>
      </c>
      <c r="E141" s="150"/>
      <c r="F141" s="151" t="s">
        <v>142</v>
      </c>
      <c r="G141" s="148"/>
      <c r="H141" s="152">
        <v>5.0999999999999996</v>
      </c>
      <c r="J141" s="148"/>
      <c r="K141" s="148"/>
      <c r="L141" s="73"/>
      <c r="M141" s="75"/>
      <c r="N141" s="76"/>
      <c r="O141" s="76"/>
      <c r="P141" s="76"/>
      <c r="Q141" s="76"/>
      <c r="R141" s="76"/>
      <c r="S141" s="76"/>
      <c r="T141" s="77"/>
      <c r="AT141" s="74" t="s">
        <v>141</v>
      </c>
      <c r="AU141" s="74" t="s">
        <v>82</v>
      </c>
      <c r="AV141" s="8" t="s">
        <v>82</v>
      </c>
      <c r="AW141" s="8" t="s">
        <v>31</v>
      </c>
      <c r="AX141" s="8" t="s">
        <v>80</v>
      </c>
      <c r="AY141" s="74" t="s">
        <v>127</v>
      </c>
    </row>
    <row r="142" spans="1:65" s="4" customFormat="1" ht="22.9" customHeight="1">
      <c r="B142" s="59"/>
      <c r="C142" s="135"/>
      <c r="D142" s="136" t="s">
        <v>74</v>
      </c>
      <c r="E142" s="136" t="s">
        <v>134</v>
      </c>
      <c r="F142" s="136" t="s">
        <v>143</v>
      </c>
      <c r="G142" s="135"/>
      <c r="H142" s="135"/>
      <c r="J142" s="140">
        <f>BK142</f>
        <v>0</v>
      </c>
      <c r="K142" s="135"/>
      <c r="L142" s="59"/>
      <c r="M142" s="61"/>
      <c r="N142" s="62"/>
      <c r="O142" s="62"/>
      <c r="P142" s="63">
        <f>SUM(P143:P147)</f>
        <v>0</v>
      </c>
      <c r="Q142" s="62"/>
      <c r="R142" s="63">
        <f>SUM(R143:R147)</f>
        <v>2.6276250000000001</v>
      </c>
      <c r="S142" s="62"/>
      <c r="T142" s="64">
        <f>SUM(T143:T147)</f>
        <v>0</v>
      </c>
      <c r="AR142" s="60" t="s">
        <v>80</v>
      </c>
      <c r="AT142" s="65" t="s">
        <v>74</v>
      </c>
      <c r="AU142" s="65" t="s">
        <v>80</v>
      </c>
      <c r="AY142" s="60" t="s">
        <v>127</v>
      </c>
      <c r="BK142" s="66">
        <f>SUM(BK143:BK147)</f>
        <v>0</v>
      </c>
    </row>
    <row r="143" spans="1:65" s="26" customFormat="1" ht="22.5">
      <c r="A143" s="23"/>
      <c r="B143" s="5"/>
      <c r="C143" s="141" t="s">
        <v>136</v>
      </c>
      <c r="D143" s="141" t="s">
        <v>129</v>
      </c>
      <c r="E143" s="142" t="s">
        <v>144</v>
      </c>
      <c r="F143" s="143" t="s">
        <v>145</v>
      </c>
      <c r="G143" s="144" t="s">
        <v>146</v>
      </c>
      <c r="H143" s="145">
        <v>23.1</v>
      </c>
      <c r="I143" s="6"/>
      <c r="J143" s="146">
        <f>ROUND(I143*H143,2)</f>
        <v>0</v>
      </c>
      <c r="K143" s="147"/>
      <c r="L143" s="5"/>
      <c r="M143" s="7"/>
      <c r="N143" s="67" t="s">
        <v>40</v>
      </c>
      <c r="O143" s="68"/>
      <c r="P143" s="69">
        <f>O143*H143</f>
        <v>0</v>
      </c>
      <c r="Q143" s="69">
        <v>0.11046</v>
      </c>
      <c r="R143" s="69">
        <f>Q143*H143</f>
        <v>2.5516260000000002</v>
      </c>
      <c r="S143" s="69">
        <v>0</v>
      </c>
      <c r="T143" s="70">
        <f>S143*H143</f>
        <v>0</v>
      </c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R143" s="71" t="s">
        <v>134</v>
      </c>
      <c r="AT143" s="71" t="s">
        <v>129</v>
      </c>
      <c r="AU143" s="71" t="s">
        <v>82</v>
      </c>
      <c r="AY143" s="18" t="s">
        <v>127</v>
      </c>
      <c r="BE143" s="72">
        <f>IF(N143="základní",J143,0)</f>
        <v>0</v>
      </c>
      <c r="BF143" s="72">
        <f>IF(N143="snížená",J143,0)</f>
        <v>0</v>
      </c>
      <c r="BG143" s="72">
        <f>IF(N143="zákl. přenesená",J143,0)</f>
        <v>0</v>
      </c>
      <c r="BH143" s="72">
        <f>IF(N143="sníž. přenesená",J143,0)</f>
        <v>0</v>
      </c>
      <c r="BI143" s="72">
        <f>IF(N143="nulová",J143,0)</f>
        <v>0</v>
      </c>
      <c r="BJ143" s="18" t="s">
        <v>80</v>
      </c>
      <c r="BK143" s="72">
        <f>ROUND(I143*H143,2)</f>
        <v>0</v>
      </c>
      <c r="BL143" s="18" t="s">
        <v>134</v>
      </c>
      <c r="BM143" s="71" t="s">
        <v>147</v>
      </c>
    </row>
    <row r="144" spans="1:65" s="8" customFormat="1">
      <c r="B144" s="73"/>
      <c r="C144" s="148"/>
      <c r="D144" s="149" t="s">
        <v>141</v>
      </c>
      <c r="E144" s="150"/>
      <c r="F144" s="151" t="s">
        <v>148</v>
      </c>
      <c r="G144" s="148"/>
      <c r="H144" s="152">
        <v>23.1</v>
      </c>
      <c r="J144" s="148"/>
      <c r="K144" s="148"/>
      <c r="L144" s="73"/>
      <c r="M144" s="75"/>
      <c r="N144" s="76"/>
      <c r="O144" s="76"/>
      <c r="P144" s="76"/>
      <c r="Q144" s="76"/>
      <c r="R144" s="76"/>
      <c r="S144" s="76"/>
      <c r="T144" s="77"/>
      <c r="AT144" s="74" t="s">
        <v>141</v>
      </c>
      <c r="AU144" s="74" t="s">
        <v>82</v>
      </c>
      <c r="AV144" s="8" t="s">
        <v>82</v>
      </c>
      <c r="AW144" s="8" t="s">
        <v>31</v>
      </c>
      <c r="AX144" s="8" t="s">
        <v>80</v>
      </c>
      <c r="AY144" s="74" t="s">
        <v>127</v>
      </c>
    </row>
    <row r="145" spans="1:65" s="26" customFormat="1" ht="21.75" customHeight="1">
      <c r="A145" s="23"/>
      <c r="B145" s="5"/>
      <c r="C145" s="141" t="s">
        <v>134</v>
      </c>
      <c r="D145" s="141" t="s">
        <v>129</v>
      </c>
      <c r="E145" s="142" t="s">
        <v>149</v>
      </c>
      <c r="F145" s="143" t="s">
        <v>150</v>
      </c>
      <c r="G145" s="144" t="s">
        <v>132</v>
      </c>
      <c r="H145" s="145">
        <v>11.55</v>
      </c>
      <c r="I145" s="6"/>
      <c r="J145" s="146">
        <f>ROUND(I145*H145,2)</f>
        <v>0</v>
      </c>
      <c r="K145" s="147" t="s">
        <v>133</v>
      </c>
      <c r="L145" s="5"/>
      <c r="M145" s="7"/>
      <c r="N145" s="67" t="s">
        <v>40</v>
      </c>
      <c r="O145" s="68"/>
      <c r="P145" s="69">
        <f>O145*H145</f>
        <v>0</v>
      </c>
      <c r="Q145" s="69">
        <v>6.5799999999999999E-3</v>
      </c>
      <c r="R145" s="69">
        <f>Q145*H145</f>
        <v>7.5998999999999997E-2</v>
      </c>
      <c r="S145" s="69">
        <v>0</v>
      </c>
      <c r="T145" s="70">
        <f>S145*H145</f>
        <v>0</v>
      </c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R145" s="71" t="s">
        <v>134</v>
      </c>
      <c r="AT145" s="71" t="s">
        <v>129</v>
      </c>
      <c r="AU145" s="71" t="s">
        <v>82</v>
      </c>
      <c r="AY145" s="18" t="s">
        <v>127</v>
      </c>
      <c r="BE145" s="72">
        <f>IF(N145="základní",J145,0)</f>
        <v>0</v>
      </c>
      <c r="BF145" s="72">
        <f>IF(N145="snížená",J145,0)</f>
        <v>0</v>
      </c>
      <c r="BG145" s="72">
        <f>IF(N145="zákl. přenesená",J145,0)</f>
        <v>0</v>
      </c>
      <c r="BH145" s="72">
        <f>IF(N145="sníž. přenesená",J145,0)</f>
        <v>0</v>
      </c>
      <c r="BI145" s="72">
        <f>IF(N145="nulová",J145,0)</f>
        <v>0</v>
      </c>
      <c r="BJ145" s="18" t="s">
        <v>80</v>
      </c>
      <c r="BK145" s="72">
        <f>ROUND(I145*H145,2)</f>
        <v>0</v>
      </c>
      <c r="BL145" s="18" t="s">
        <v>134</v>
      </c>
      <c r="BM145" s="71" t="s">
        <v>151</v>
      </c>
    </row>
    <row r="146" spans="1:65" s="8" customFormat="1">
      <c r="B146" s="73"/>
      <c r="C146" s="148"/>
      <c r="D146" s="149" t="s">
        <v>141</v>
      </c>
      <c r="E146" s="150"/>
      <c r="F146" s="151" t="s">
        <v>152</v>
      </c>
      <c r="G146" s="148"/>
      <c r="H146" s="152">
        <v>11.55</v>
      </c>
      <c r="J146" s="148"/>
      <c r="K146" s="148"/>
      <c r="L146" s="73"/>
      <c r="M146" s="75"/>
      <c r="N146" s="76"/>
      <c r="O146" s="76"/>
      <c r="P146" s="76"/>
      <c r="Q146" s="76"/>
      <c r="R146" s="76"/>
      <c r="S146" s="76"/>
      <c r="T146" s="77"/>
      <c r="AT146" s="74" t="s">
        <v>141</v>
      </c>
      <c r="AU146" s="74" t="s">
        <v>82</v>
      </c>
      <c r="AV146" s="8" t="s">
        <v>82</v>
      </c>
      <c r="AW146" s="8" t="s">
        <v>31</v>
      </c>
      <c r="AX146" s="8" t="s">
        <v>80</v>
      </c>
      <c r="AY146" s="74" t="s">
        <v>127</v>
      </c>
    </row>
    <row r="147" spans="1:65" s="26" customFormat="1" ht="12">
      <c r="A147" s="23"/>
      <c r="B147" s="5"/>
      <c r="C147" s="141" t="s">
        <v>153</v>
      </c>
      <c r="D147" s="141" t="s">
        <v>129</v>
      </c>
      <c r="E147" s="142" t="s">
        <v>154</v>
      </c>
      <c r="F147" s="143" t="s">
        <v>155</v>
      </c>
      <c r="G147" s="144" t="s">
        <v>132</v>
      </c>
      <c r="H147" s="145">
        <v>11.55</v>
      </c>
      <c r="I147" s="6"/>
      <c r="J147" s="146">
        <f>ROUND(I147*H147,2)</f>
        <v>0</v>
      </c>
      <c r="K147" s="147" t="s">
        <v>133</v>
      </c>
      <c r="L147" s="5"/>
      <c r="M147" s="7"/>
      <c r="N147" s="67" t="s">
        <v>40</v>
      </c>
      <c r="O147" s="68"/>
      <c r="P147" s="69">
        <f>O147*H147</f>
        <v>0</v>
      </c>
      <c r="Q147" s="69">
        <v>0</v>
      </c>
      <c r="R147" s="69">
        <f>Q147*H147</f>
        <v>0</v>
      </c>
      <c r="S147" s="69">
        <v>0</v>
      </c>
      <c r="T147" s="70">
        <f>S147*H147</f>
        <v>0</v>
      </c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R147" s="71" t="s">
        <v>134</v>
      </c>
      <c r="AT147" s="71" t="s">
        <v>129</v>
      </c>
      <c r="AU147" s="71" t="s">
        <v>82</v>
      </c>
      <c r="AY147" s="18" t="s">
        <v>127</v>
      </c>
      <c r="BE147" s="72">
        <f>IF(N147="základní",J147,0)</f>
        <v>0</v>
      </c>
      <c r="BF147" s="72">
        <f>IF(N147="snížená",J147,0)</f>
        <v>0</v>
      </c>
      <c r="BG147" s="72">
        <f>IF(N147="zákl. přenesená",J147,0)</f>
        <v>0</v>
      </c>
      <c r="BH147" s="72">
        <f>IF(N147="sníž. přenesená",J147,0)</f>
        <v>0</v>
      </c>
      <c r="BI147" s="72">
        <f>IF(N147="nulová",J147,0)</f>
        <v>0</v>
      </c>
      <c r="BJ147" s="18" t="s">
        <v>80</v>
      </c>
      <c r="BK147" s="72">
        <f>ROUND(I147*H147,2)</f>
        <v>0</v>
      </c>
      <c r="BL147" s="18" t="s">
        <v>134</v>
      </c>
      <c r="BM147" s="71" t="s">
        <v>156</v>
      </c>
    </row>
    <row r="148" spans="1:65" s="4" customFormat="1" ht="22.9" customHeight="1">
      <c r="B148" s="59"/>
      <c r="C148" s="135"/>
      <c r="D148" s="136" t="s">
        <v>74</v>
      </c>
      <c r="E148" s="136" t="s">
        <v>153</v>
      </c>
      <c r="F148" s="136" t="s">
        <v>157</v>
      </c>
      <c r="G148" s="135"/>
      <c r="H148" s="135"/>
      <c r="J148" s="140">
        <f>BK148</f>
        <v>0</v>
      </c>
      <c r="K148" s="135"/>
      <c r="L148" s="59"/>
      <c r="M148" s="61"/>
      <c r="N148" s="62"/>
      <c r="O148" s="62"/>
      <c r="P148" s="63">
        <f>SUM(P149:P150)</f>
        <v>0</v>
      </c>
      <c r="Q148" s="62"/>
      <c r="R148" s="63">
        <f>SUM(R149:R150)</f>
        <v>9.8650000000000005E-3</v>
      </c>
      <c r="S148" s="62"/>
      <c r="T148" s="64">
        <f>SUM(T149:T150)</f>
        <v>0</v>
      </c>
      <c r="AR148" s="60" t="s">
        <v>80</v>
      </c>
      <c r="AT148" s="65" t="s">
        <v>74</v>
      </c>
      <c r="AU148" s="65" t="s">
        <v>80</v>
      </c>
      <c r="AY148" s="60" t="s">
        <v>127</v>
      </c>
      <c r="BK148" s="66">
        <f>SUM(BK149:BK150)</f>
        <v>0</v>
      </c>
    </row>
    <row r="149" spans="1:65" s="26" customFormat="1" ht="22.5">
      <c r="A149" s="23"/>
      <c r="B149" s="5"/>
      <c r="C149" s="141" t="s">
        <v>158</v>
      </c>
      <c r="D149" s="141" t="s">
        <v>129</v>
      </c>
      <c r="E149" s="142" t="s">
        <v>159</v>
      </c>
      <c r="F149" s="143" t="s">
        <v>160</v>
      </c>
      <c r="G149" s="144" t="s">
        <v>132</v>
      </c>
      <c r="H149" s="145">
        <v>49.325000000000003</v>
      </c>
      <c r="I149" s="6"/>
      <c r="J149" s="146">
        <f>ROUND(I149*H149,2)</f>
        <v>0</v>
      </c>
      <c r="K149" s="147"/>
      <c r="L149" s="5"/>
      <c r="M149" s="7"/>
      <c r="N149" s="67" t="s">
        <v>40</v>
      </c>
      <c r="O149" s="68"/>
      <c r="P149" s="69">
        <f>O149*H149</f>
        <v>0</v>
      </c>
      <c r="Q149" s="69">
        <v>2.0000000000000001E-4</v>
      </c>
      <c r="R149" s="69">
        <f>Q149*H149</f>
        <v>9.8650000000000005E-3</v>
      </c>
      <c r="S149" s="69">
        <v>0</v>
      </c>
      <c r="T149" s="70">
        <f>S149*H149</f>
        <v>0</v>
      </c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R149" s="71" t="s">
        <v>134</v>
      </c>
      <c r="AT149" s="71" t="s">
        <v>129</v>
      </c>
      <c r="AU149" s="71" t="s">
        <v>82</v>
      </c>
      <c r="AY149" s="18" t="s">
        <v>127</v>
      </c>
      <c r="BE149" s="72">
        <f>IF(N149="základní",J149,0)</f>
        <v>0</v>
      </c>
      <c r="BF149" s="72">
        <f>IF(N149="snížená",J149,0)</f>
        <v>0</v>
      </c>
      <c r="BG149" s="72">
        <f>IF(N149="zákl. přenesená",J149,0)</f>
        <v>0</v>
      </c>
      <c r="BH149" s="72">
        <f>IF(N149="sníž. přenesená",J149,0)</f>
        <v>0</v>
      </c>
      <c r="BI149" s="72">
        <f>IF(N149="nulová",J149,0)</f>
        <v>0</v>
      </c>
      <c r="BJ149" s="18" t="s">
        <v>80</v>
      </c>
      <c r="BK149" s="72">
        <f>ROUND(I149*H149,2)</f>
        <v>0</v>
      </c>
      <c r="BL149" s="18" t="s">
        <v>134</v>
      </c>
      <c r="BM149" s="71" t="s">
        <v>161</v>
      </c>
    </row>
    <row r="150" spans="1:65" s="8" customFormat="1" ht="22.5">
      <c r="B150" s="73"/>
      <c r="C150" s="148"/>
      <c r="D150" s="149" t="s">
        <v>141</v>
      </c>
      <c r="E150" s="150"/>
      <c r="F150" s="151" t="s">
        <v>162</v>
      </c>
      <c r="G150" s="148"/>
      <c r="H150" s="152">
        <v>49.325000000000003</v>
      </c>
      <c r="J150" s="148"/>
      <c r="K150" s="148"/>
      <c r="L150" s="73"/>
      <c r="M150" s="75"/>
      <c r="N150" s="76"/>
      <c r="O150" s="76"/>
      <c r="P150" s="76"/>
      <c r="Q150" s="76"/>
      <c r="R150" s="76"/>
      <c r="S150" s="76"/>
      <c r="T150" s="77"/>
      <c r="AT150" s="74" t="s">
        <v>141</v>
      </c>
      <c r="AU150" s="74" t="s">
        <v>82</v>
      </c>
      <c r="AV150" s="8" t="s">
        <v>82</v>
      </c>
      <c r="AW150" s="8" t="s">
        <v>31</v>
      </c>
      <c r="AX150" s="8" t="s">
        <v>80</v>
      </c>
      <c r="AY150" s="74" t="s">
        <v>127</v>
      </c>
    </row>
    <row r="151" spans="1:65" s="4" customFormat="1" ht="22.9" customHeight="1">
      <c r="B151" s="59"/>
      <c r="C151" s="135"/>
      <c r="D151" s="136" t="s">
        <v>74</v>
      </c>
      <c r="E151" s="136" t="s">
        <v>158</v>
      </c>
      <c r="F151" s="136" t="s">
        <v>163</v>
      </c>
      <c r="G151" s="135"/>
      <c r="H151" s="135"/>
      <c r="J151" s="140">
        <f>BK151</f>
        <v>0</v>
      </c>
      <c r="K151" s="135"/>
      <c r="L151" s="59"/>
      <c r="M151" s="61"/>
      <c r="N151" s="62"/>
      <c r="O151" s="62"/>
      <c r="P151" s="63">
        <f>SUM(P152:P168)</f>
        <v>0</v>
      </c>
      <c r="Q151" s="62"/>
      <c r="R151" s="63">
        <f>SUM(R152:R168)</f>
        <v>3.9354781700000001</v>
      </c>
      <c r="S151" s="62"/>
      <c r="T151" s="64">
        <f>SUM(T152:T168)</f>
        <v>0</v>
      </c>
      <c r="AR151" s="60" t="s">
        <v>80</v>
      </c>
      <c r="AT151" s="65" t="s">
        <v>74</v>
      </c>
      <c r="AU151" s="65" t="s">
        <v>80</v>
      </c>
      <c r="AY151" s="60" t="s">
        <v>127</v>
      </c>
      <c r="BK151" s="66">
        <f>SUM(BK152:BK168)</f>
        <v>0</v>
      </c>
    </row>
    <row r="152" spans="1:65" s="26" customFormat="1" ht="22.5">
      <c r="A152" s="23"/>
      <c r="B152" s="5"/>
      <c r="C152" s="141" t="s">
        <v>164</v>
      </c>
      <c r="D152" s="141" t="s">
        <v>129</v>
      </c>
      <c r="E152" s="142" t="s">
        <v>165</v>
      </c>
      <c r="F152" s="143" t="s">
        <v>166</v>
      </c>
      <c r="G152" s="144" t="s">
        <v>132</v>
      </c>
      <c r="H152" s="145">
        <v>16.37</v>
      </c>
      <c r="I152" s="6"/>
      <c r="J152" s="146">
        <f>ROUND(I152*H152,2)</f>
        <v>0</v>
      </c>
      <c r="K152" s="147" t="s">
        <v>133</v>
      </c>
      <c r="L152" s="5"/>
      <c r="M152" s="7"/>
      <c r="N152" s="67" t="s">
        <v>40</v>
      </c>
      <c r="O152" s="68"/>
      <c r="P152" s="69">
        <f>O152*H152</f>
        <v>0</v>
      </c>
      <c r="Q152" s="69">
        <v>1.4E-3</v>
      </c>
      <c r="R152" s="69">
        <f>Q152*H152</f>
        <v>2.2918000000000001E-2</v>
      </c>
      <c r="S152" s="69">
        <v>0</v>
      </c>
      <c r="T152" s="70">
        <f>S152*H152</f>
        <v>0</v>
      </c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R152" s="71" t="s">
        <v>134</v>
      </c>
      <c r="AT152" s="71" t="s">
        <v>129</v>
      </c>
      <c r="AU152" s="71" t="s">
        <v>82</v>
      </c>
      <c r="AY152" s="18" t="s">
        <v>127</v>
      </c>
      <c r="BE152" s="72">
        <f>IF(N152="základní",J152,0)</f>
        <v>0</v>
      </c>
      <c r="BF152" s="72">
        <f>IF(N152="snížená",J152,0)</f>
        <v>0</v>
      </c>
      <c r="BG152" s="72">
        <f>IF(N152="zákl. přenesená",J152,0)</f>
        <v>0</v>
      </c>
      <c r="BH152" s="72">
        <f>IF(N152="sníž. přenesená",J152,0)</f>
        <v>0</v>
      </c>
      <c r="BI152" s="72">
        <f>IF(N152="nulová",J152,0)</f>
        <v>0</v>
      </c>
      <c r="BJ152" s="18" t="s">
        <v>80</v>
      </c>
      <c r="BK152" s="72">
        <f>ROUND(I152*H152,2)</f>
        <v>0</v>
      </c>
      <c r="BL152" s="18" t="s">
        <v>134</v>
      </c>
      <c r="BM152" s="71" t="s">
        <v>167</v>
      </c>
    </row>
    <row r="153" spans="1:65" s="26" customFormat="1" ht="22.5">
      <c r="A153" s="23"/>
      <c r="B153" s="5"/>
      <c r="C153" s="141" t="s">
        <v>168</v>
      </c>
      <c r="D153" s="141" t="s">
        <v>129</v>
      </c>
      <c r="E153" s="142" t="s">
        <v>169</v>
      </c>
      <c r="F153" s="143" t="s">
        <v>170</v>
      </c>
      <c r="G153" s="144" t="s">
        <v>132</v>
      </c>
      <c r="H153" s="145">
        <v>16.37</v>
      </c>
      <c r="I153" s="6"/>
      <c r="J153" s="146">
        <f>ROUND(I153*H153,2)</f>
        <v>0</v>
      </c>
      <c r="K153" s="147" t="s">
        <v>133</v>
      </c>
      <c r="L153" s="5"/>
      <c r="M153" s="7"/>
      <c r="N153" s="67" t="s">
        <v>40</v>
      </c>
      <c r="O153" s="68"/>
      <c r="P153" s="69">
        <f>O153*H153</f>
        <v>0</v>
      </c>
      <c r="Q153" s="69">
        <v>3.15E-2</v>
      </c>
      <c r="R153" s="69">
        <f>Q153*H153</f>
        <v>0.51565500000000009</v>
      </c>
      <c r="S153" s="69">
        <v>0</v>
      </c>
      <c r="T153" s="70">
        <f>S153*H153</f>
        <v>0</v>
      </c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R153" s="71" t="s">
        <v>134</v>
      </c>
      <c r="AT153" s="71" t="s">
        <v>129</v>
      </c>
      <c r="AU153" s="71" t="s">
        <v>82</v>
      </c>
      <c r="AY153" s="18" t="s">
        <v>127</v>
      </c>
      <c r="BE153" s="72">
        <f>IF(N153="základní",J153,0)</f>
        <v>0</v>
      </c>
      <c r="BF153" s="72">
        <f>IF(N153="snížená",J153,0)</f>
        <v>0</v>
      </c>
      <c r="BG153" s="72">
        <f>IF(N153="zákl. přenesená",J153,0)</f>
        <v>0</v>
      </c>
      <c r="BH153" s="72">
        <f>IF(N153="sníž. přenesená",J153,0)</f>
        <v>0</v>
      </c>
      <c r="BI153" s="72">
        <f>IF(N153="nulová",J153,0)</f>
        <v>0</v>
      </c>
      <c r="BJ153" s="18" t="s">
        <v>80</v>
      </c>
      <c r="BK153" s="72">
        <f>ROUND(I153*H153,2)</f>
        <v>0</v>
      </c>
      <c r="BL153" s="18" t="s">
        <v>134</v>
      </c>
      <c r="BM153" s="71" t="s">
        <v>171</v>
      </c>
    </row>
    <row r="154" spans="1:65" s="26" customFormat="1" ht="22.5">
      <c r="A154" s="23"/>
      <c r="B154" s="5"/>
      <c r="C154" s="141" t="s">
        <v>172</v>
      </c>
      <c r="D154" s="141" t="s">
        <v>129</v>
      </c>
      <c r="E154" s="142" t="s">
        <v>173</v>
      </c>
      <c r="F154" s="143" t="s">
        <v>174</v>
      </c>
      <c r="G154" s="144" t="s">
        <v>132</v>
      </c>
      <c r="H154" s="145">
        <v>16.37</v>
      </c>
      <c r="I154" s="6"/>
      <c r="J154" s="146">
        <f>ROUND(I154*H154,2)</f>
        <v>0</v>
      </c>
      <c r="K154" s="147"/>
      <c r="L154" s="5"/>
      <c r="M154" s="7"/>
      <c r="N154" s="67" t="s">
        <v>40</v>
      </c>
      <c r="O154" s="68"/>
      <c r="P154" s="69">
        <f>O154*H154</f>
        <v>0</v>
      </c>
      <c r="Q154" s="69">
        <v>9.6799999999999994E-3</v>
      </c>
      <c r="R154" s="69">
        <f>Q154*H154</f>
        <v>0.15846160000000001</v>
      </c>
      <c r="S154" s="69">
        <v>0</v>
      </c>
      <c r="T154" s="70">
        <f>S154*H154</f>
        <v>0</v>
      </c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R154" s="71" t="s">
        <v>134</v>
      </c>
      <c r="AT154" s="71" t="s">
        <v>129</v>
      </c>
      <c r="AU154" s="71" t="s">
        <v>82</v>
      </c>
      <c r="AY154" s="18" t="s">
        <v>127</v>
      </c>
      <c r="BE154" s="72">
        <f>IF(N154="základní",J154,0)</f>
        <v>0</v>
      </c>
      <c r="BF154" s="72">
        <f>IF(N154="snížená",J154,0)</f>
        <v>0</v>
      </c>
      <c r="BG154" s="72">
        <f>IF(N154="zákl. přenesená",J154,0)</f>
        <v>0</v>
      </c>
      <c r="BH154" s="72">
        <f>IF(N154="sníž. přenesená",J154,0)</f>
        <v>0</v>
      </c>
      <c r="BI154" s="72">
        <f>IF(N154="nulová",J154,0)</f>
        <v>0</v>
      </c>
      <c r="BJ154" s="18" t="s">
        <v>80</v>
      </c>
      <c r="BK154" s="72">
        <f>ROUND(I154*H154,2)</f>
        <v>0</v>
      </c>
      <c r="BL154" s="18" t="s">
        <v>134</v>
      </c>
      <c r="BM154" s="71" t="s">
        <v>175</v>
      </c>
    </row>
    <row r="155" spans="1:65" s="8" customFormat="1">
      <c r="B155" s="73"/>
      <c r="C155" s="148"/>
      <c r="D155" s="149" t="s">
        <v>141</v>
      </c>
      <c r="E155" s="150"/>
      <c r="F155" s="151" t="s">
        <v>176</v>
      </c>
      <c r="G155" s="148"/>
      <c r="H155" s="152">
        <v>16.37</v>
      </c>
      <c r="J155" s="148"/>
      <c r="K155" s="148"/>
      <c r="L155" s="73"/>
      <c r="M155" s="75"/>
      <c r="N155" s="76"/>
      <c r="O155" s="76"/>
      <c r="P155" s="76"/>
      <c r="Q155" s="76"/>
      <c r="R155" s="76"/>
      <c r="S155" s="76"/>
      <c r="T155" s="77"/>
      <c r="AT155" s="74" t="s">
        <v>141</v>
      </c>
      <c r="AU155" s="74" t="s">
        <v>82</v>
      </c>
      <c r="AV155" s="8" t="s">
        <v>82</v>
      </c>
      <c r="AW155" s="8" t="s">
        <v>31</v>
      </c>
      <c r="AX155" s="8" t="s">
        <v>80</v>
      </c>
      <c r="AY155" s="74" t="s">
        <v>127</v>
      </c>
    </row>
    <row r="156" spans="1:65" s="26" customFormat="1" ht="33" customHeight="1">
      <c r="A156" s="23"/>
      <c r="B156" s="5"/>
      <c r="C156" s="141" t="s">
        <v>177</v>
      </c>
      <c r="D156" s="141" t="s">
        <v>129</v>
      </c>
      <c r="E156" s="142" t="s">
        <v>178</v>
      </c>
      <c r="F156" s="143" t="s">
        <v>179</v>
      </c>
      <c r="G156" s="144" t="s">
        <v>180</v>
      </c>
      <c r="H156" s="145">
        <v>0.71399999999999997</v>
      </c>
      <c r="I156" s="6"/>
      <c r="J156" s="146">
        <f>ROUND(I156*H156,2)</f>
        <v>0</v>
      </c>
      <c r="K156" s="147" t="s">
        <v>133</v>
      </c>
      <c r="L156" s="5"/>
      <c r="M156" s="7"/>
      <c r="N156" s="67" t="s">
        <v>40</v>
      </c>
      <c r="O156" s="68"/>
      <c r="P156" s="69">
        <f>O156*H156</f>
        <v>0</v>
      </c>
      <c r="Q156" s="69">
        <v>2.45329</v>
      </c>
      <c r="R156" s="69">
        <f>Q156*H156</f>
        <v>1.7516490599999999</v>
      </c>
      <c r="S156" s="69">
        <v>0</v>
      </c>
      <c r="T156" s="70">
        <f>S156*H156</f>
        <v>0</v>
      </c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R156" s="71" t="s">
        <v>134</v>
      </c>
      <c r="AT156" s="71" t="s">
        <v>129</v>
      </c>
      <c r="AU156" s="71" t="s">
        <v>82</v>
      </c>
      <c r="AY156" s="18" t="s">
        <v>127</v>
      </c>
      <c r="BE156" s="72">
        <f>IF(N156="základní",J156,0)</f>
        <v>0</v>
      </c>
      <c r="BF156" s="72">
        <f>IF(N156="snížená",J156,0)</f>
        <v>0</v>
      </c>
      <c r="BG156" s="72">
        <f>IF(N156="zákl. přenesená",J156,0)</f>
        <v>0</v>
      </c>
      <c r="BH156" s="72">
        <f>IF(N156="sníž. přenesená",J156,0)</f>
        <v>0</v>
      </c>
      <c r="BI156" s="72">
        <f>IF(N156="nulová",J156,0)</f>
        <v>0</v>
      </c>
      <c r="BJ156" s="18" t="s">
        <v>80</v>
      </c>
      <c r="BK156" s="72">
        <f>ROUND(I156*H156,2)</f>
        <v>0</v>
      </c>
      <c r="BL156" s="18" t="s">
        <v>134</v>
      </c>
      <c r="BM156" s="71" t="s">
        <v>181</v>
      </c>
    </row>
    <row r="157" spans="1:65" s="9" customFormat="1">
      <c r="B157" s="78"/>
      <c r="C157" s="153"/>
      <c r="D157" s="149" t="s">
        <v>141</v>
      </c>
      <c r="E157" s="154"/>
      <c r="F157" s="155" t="s">
        <v>182</v>
      </c>
      <c r="G157" s="153"/>
      <c r="H157" s="154"/>
      <c r="J157" s="153"/>
      <c r="K157" s="153"/>
      <c r="L157" s="78"/>
      <c r="M157" s="80"/>
      <c r="N157" s="81"/>
      <c r="O157" s="81"/>
      <c r="P157" s="81"/>
      <c r="Q157" s="81"/>
      <c r="R157" s="81"/>
      <c r="S157" s="81"/>
      <c r="T157" s="82"/>
      <c r="AT157" s="79" t="s">
        <v>141</v>
      </c>
      <c r="AU157" s="79" t="s">
        <v>82</v>
      </c>
      <c r="AV157" s="9" t="s">
        <v>80</v>
      </c>
      <c r="AW157" s="9" t="s">
        <v>31</v>
      </c>
      <c r="AX157" s="9" t="s">
        <v>75</v>
      </c>
      <c r="AY157" s="79" t="s">
        <v>127</v>
      </c>
    </row>
    <row r="158" spans="1:65" s="8" customFormat="1">
      <c r="B158" s="73"/>
      <c r="C158" s="148"/>
      <c r="D158" s="149" t="s">
        <v>141</v>
      </c>
      <c r="E158" s="150"/>
      <c r="F158" s="151" t="s">
        <v>183</v>
      </c>
      <c r="G158" s="148"/>
      <c r="H158" s="152">
        <v>0.71399999999999997</v>
      </c>
      <c r="J158" s="148"/>
      <c r="K158" s="148"/>
      <c r="L158" s="73"/>
      <c r="M158" s="75"/>
      <c r="N158" s="76"/>
      <c r="O158" s="76"/>
      <c r="P158" s="76"/>
      <c r="Q158" s="76"/>
      <c r="R158" s="76"/>
      <c r="S158" s="76"/>
      <c r="T158" s="77"/>
      <c r="AT158" s="74" t="s">
        <v>141</v>
      </c>
      <c r="AU158" s="74" t="s">
        <v>82</v>
      </c>
      <c r="AV158" s="8" t="s">
        <v>82</v>
      </c>
      <c r="AW158" s="8" t="s">
        <v>31</v>
      </c>
      <c r="AX158" s="8" t="s">
        <v>75</v>
      </c>
      <c r="AY158" s="74" t="s">
        <v>127</v>
      </c>
    </row>
    <row r="159" spans="1:65" s="10" customFormat="1">
      <c r="B159" s="83"/>
      <c r="C159" s="156"/>
      <c r="D159" s="149" t="s">
        <v>141</v>
      </c>
      <c r="E159" s="157"/>
      <c r="F159" s="158" t="s">
        <v>184</v>
      </c>
      <c r="G159" s="156"/>
      <c r="H159" s="159">
        <v>0.71399999999999997</v>
      </c>
      <c r="J159" s="156"/>
      <c r="K159" s="156"/>
      <c r="L159" s="83"/>
      <c r="M159" s="85"/>
      <c r="N159" s="86"/>
      <c r="O159" s="86"/>
      <c r="P159" s="86"/>
      <c r="Q159" s="86"/>
      <c r="R159" s="86"/>
      <c r="S159" s="86"/>
      <c r="T159" s="87"/>
      <c r="AT159" s="84" t="s">
        <v>141</v>
      </c>
      <c r="AU159" s="84" t="s">
        <v>82</v>
      </c>
      <c r="AV159" s="10" t="s">
        <v>134</v>
      </c>
      <c r="AW159" s="10" t="s">
        <v>31</v>
      </c>
      <c r="AX159" s="10" t="s">
        <v>80</v>
      </c>
      <c r="AY159" s="84" t="s">
        <v>127</v>
      </c>
    </row>
    <row r="160" spans="1:65" s="26" customFormat="1" ht="12">
      <c r="A160" s="23"/>
      <c r="B160" s="5"/>
      <c r="C160" s="141" t="s">
        <v>185</v>
      </c>
      <c r="D160" s="141" t="s">
        <v>129</v>
      </c>
      <c r="E160" s="142" t="s">
        <v>186</v>
      </c>
      <c r="F160" s="143" t="s">
        <v>187</v>
      </c>
      <c r="G160" s="144" t="s">
        <v>180</v>
      </c>
      <c r="H160" s="145">
        <v>0.71399999999999997</v>
      </c>
      <c r="I160" s="6"/>
      <c r="J160" s="146">
        <f>ROUND(I160*H160,2)</f>
        <v>0</v>
      </c>
      <c r="K160" s="147" t="s">
        <v>133</v>
      </c>
      <c r="L160" s="5"/>
      <c r="M160" s="7"/>
      <c r="N160" s="67" t="s">
        <v>40</v>
      </c>
      <c r="O160" s="68"/>
      <c r="P160" s="69">
        <f>O160*H160</f>
        <v>0</v>
      </c>
      <c r="Q160" s="69">
        <v>0</v>
      </c>
      <c r="R160" s="69">
        <f>Q160*H160</f>
        <v>0</v>
      </c>
      <c r="S160" s="69">
        <v>0</v>
      </c>
      <c r="T160" s="70">
        <f>S160*H160</f>
        <v>0</v>
      </c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R160" s="71" t="s">
        <v>134</v>
      </c>
      <c r="AT160" s="71" t="s">
        <v>129</v>
      </c>
      <c r="AU160" s="71" t="s">
        <v>82</v>
      </c>
      <c r="AY160" s="18" t="s">
        <v>127</v>
      </c>
      <c r="BE160" s="72">
        <f>IF(N160="základní",J160,0)</f>
        <v>0</v>
      </c>
      <c r="BF160" s="72">
        <f>IF(N160="snížená",J160,0)</f>
        <v>0</v>
      </c>
      <c r="BG160" s="72">
        <f>IF(N160="zákl. přenesená",J160,0)</f>
        <v>0</v>
      </c>
      <c r="BH160" s="72">
        <f>IF(N160="sníž. přenesená",J160,0)</f>
        <v>0</v>
      </c>
      <c r="BI160" s="72">
        <f>IF(N160="nulová",J160,0)</f>
        <v>0</v>
      </c>
      <c r="BJ160" s="18" t="s">
        <v>80</v>
      </c>
      <c r="BK160" s="72">
        <f>ROUND(I160*H160,2)</f>
        <v>0</v>
      </c>
      <c r="BL160" s="18" t="s">
        <v>134</v>
      </c>
      <c r="BM160" s="71" t="s">
        <v>188</v>
      </c>
    </row>
    <row r="161" spans="1:65" s="26" customFormat="1" ht="12">
      <c r="A161" s="23"/>
      <c r="B161" s="5"/>
      <c r="C161" s="141" t="s">
        <v>189</v>
      </c>
      <c r="D161" s="141" t="s">
        <v>129</v>
      </c>
      <c r="E161" s="142" t="s">
        <v>190</v>
      </c>
      <c r="F161" s="143" t="s">
        <v>191</v>
      </c>
      <c r="G161" s="144" t="s">
        <v>192</v>
      </c>
      <c r="H161" s="145">
        <v>6.3E-2</v>
      </c>
      <c r="I161" s="6"/>
      <c r="J161" s="146">
        <f>ROUND(I161*H161,2)</f>
        <v>0</v>
      </c>
      <c r="K161" s="147" t="s">
        <v>133</v>
      </c>
      <c r="L161" s="5"/>
      <c r="M161" s="7"/>
      <c r="N161" s="67" t="s">
        <v>40</v>
      </c>
      <c r="O161" s="68"/>
      <c r="P161" s="69">
        <f>O161*H161</f>
        <v>0</v>
      </c>
      <c r="Q161" s="69">
        <v>1.06277</v>
      </c>
      <c r="R161" s="69">
        <f>Q161*H161</f>
        <v>6.6954509999999995E-2</v>
      </c>
      <c r="S161" s="69">
        <v>0</v>
      </c>
      <c r="T161" s="70">
        <f>S161*H161</f>
        <v>0</v>
      </c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R161" s="71" t="s">
        <v>134</v>
      </c>
      <c r="AT161" s="71" t="s">
        <v>129</v>
      </c>
      <c r="AU161" s="71" t="s">
        <v>82</v>
      </c>
      <c r="AY161" s="18" t="s">
        <v>127</v>
      </c>
      <c r="BE161" s="72">
        <f>IF(N161="základní",J161,0)</f>
        <v>0</v>
      </c>
      <c r="BF161" s="72">
        <f>IF(N161="snížená",J161,0)</f>
        <v>0</v>
      </c>
      <c r="BG161" s="72">
        <f>IF(N161="zákl. přenesená",J161,0)</f>
        <v>0</v>
      </c>
      <c r="BH161" s="72">
        <f>IF(N161="sníž. přenesená",J161,0)</f>
        <v>0</v>
      </c>
      <c r="BI161" s="72">
        <f>IF(N161="nulová",J161,0)</f>
        <v>0</v>
      </c>
      <c r="BJ161" s="18" t="s">
        <v>80</v>
      </c>
      <c r="BK161" s="72">
        <f>ROUND(I161*H161,2)</f>
        <v>0</v>
      </c>
      <c r="BL161" s="18" t="s">
        <v>134</v>
      </c>
      <c r="BM161" s="71" t="s">
        <v>193</v>
      </c>
    </row>
    <row r="162" spans="1:65" s="8" customFormat="1">
      <c r="B162" s="73"/>
      <c r="C162" s="148"/>
      <c r="D162" s="149" t="s">
        <v>141</v>
      </c>
      <c r="E162" s="150"/>
      <c r="F162" s="151" t="s">
        <v>194</v>
      </c>
      <c r="G162" s="148"/>
      <c r="H162" s="152">
        <v>6.3E-2</v>
      </c>
      <c r="J162" s="148"/>
      <c r="K162" s="148"/>
      <c r="L162" s="73"/>
      <c r="M162" s="75"/>
      <c r="N162" s="76"/>
      <c r="O162" s="76"/>
      <c r="P162" s="76"/>
      <c r="Q162" s="76"/>
      <c r="R162" s="76"/>
      <c r="S162" s="76"/>
      <c r="T162" s="77"/>
      <c r="AT162" s="74" t="s">
        <v>141</v>
      </c>
      <c r="AU162" s="74" t="s">
        <v>82</v>
      </c>
      <c r="AV162" s="8" t="s">
        <v>82</v>
      </c>
      <c r="AW162" s="8" t="s">
        <v>31</v>
      </c>
      <c r="AX162" s="8" t="s">
        <v>80</v>
      </c>
      <c r="AY162" s="74" t="s">
        <v>127</v>
      </c>
    </row>
    <row r="163" spans="1:65" s="26" customFormat="1" ht="33" customHeight="1">
      <c r="A163" s="23"/>
      <c r="B163" s="5"/>
      <c r="C163" s="141" t="s">
        <v>195</v>
      </c>
      <c r="D163" s="141" t="s">
        <v>129</v>
      </c>
      <c r="E163" s="142" t="s">
        <v>196</v>
      </c>
      <c r="F163" s="143" t="s">
        <v>197</v>
      </c>
      <c r="G163" s="144" t="s">
        <v>132</v>
      </c>
      <c r="H163" s="145">
        <v>6.3</v>
      </c>
      <c r="I163" s="6"/>
      <c r="J163" s="146">
        <f>ROUND(I163*H163,2)</f>
        <v>0</v>
      </c>
      <c r="K163" s="147" t="s">
        <v>133</v>
      </c>
      <c r="L163" s="5"/>
      <c r="M163" s="7"/>
      <c r="N163" s="67" t="s">
        <v>40</v>
      </c>
      <c r="O163" s="68"/>
      <c r="P163" s="69">
        <f>O163*H163</f>
        <v>0</v>
      </c>
      <c r="Q163" s="69">
        <v>4.2000000000000003E-2</v>
      </c>
      <c r="R163" s="69">
        <f>Q163*H163</f>
        <v>0.2646</v>
      </c>
      <c r="S163" s="69">
        <v>0</v>
      </c>
      <c r="T163" s="70">
        <f>S163*H163</f>
        <v>0</v>
      </c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R163" s="71" t="s">
        <v>134</v>
      </c>
      <c r="AT163" s="71" t="s">
        <v>129</v>
      </c>
      <c r="AU163" s="71" t="s">
        <v>82</v>
      </c>
      <c r="AY163" s="18" t="s">
        <v>127</v>
      </c>
      <c r="BE163" s="72">
        <f>IF(N163="základní",J163,0)</f>
        <v>0</v>
      </c>
      <c r="BF163" s="72">
        <f>IF(N163="snížená",J163,0)</f>
        <v>0</v>
      </c>
      <c r="BG163" s="72">
        <f>IF(N163="zákl. přenesená",J163,0)</f>
        <v>0</v>
      </c>
      <c r="BH163" s="72">
        <f>IF(N163="sníž. přenesená",J163,0)</f>
        <v>0</v>
      </c>
      <c r="BI163" s="72">
        <f>IF(N163="nulová",J163,0)</f>
        <v>0</v>
      </c>
      <c r="BJ163" s="18" t="s">
        <v>80</v>
      </c>
      <c r="BK163" s="72">
        <f>ROUND(I163*H163,2)</f>
        <v>0</v>
      </c>
      <c r="BL163" s="18" t="s">
        <v>134</v>
      </c>
      <c r="BM163" s="71" t="s">
        <v>198</v>
      </c>
    </row>
    <row r="164" spans="1:65" s="8" customFormat="1">
      <c r="B164" s="73"/>
      <c r="C164" s="148"/>
      <c r="D164" s="149" t="s">
        <v>141</v>
      </c>
      <c r="E164" s="150"/>
      <c r="F164" s="151" t="s">
        <v>199</v>
      </c>
      <c r="G164" s="148"/>
      <c r="H164" s="152">
        <v>6.3</v>
      </c>
      <c r="J164" s="148"/>
      <c r="K164" s="148"/>
      <c r="L164" s="73"/>
      <c r="M164" s="75"/>
      <c r="N164" s="76"/>
      <c r="O164" s="76"/>
      <c r="P164" s="76"/>
      <c r="Q164" s="76"/>
      <c r="R164" s="76"/>
      <c r="S164" s="76"/>
      <c r="T164" s="77"/>
      <c r="AT164" s="74" t="s">
        <v>141</v>
      </c>
      <c r="AU164" s="74" t="s">
        <v>82</v>
      </c>
      <c r="AV164" s="8" t="s">
        <v>82</v>
      </c>
      <c r="AW164" s="8" t="s">
        <v>31</v>
      </c>
      <c r="AX164" s="8" t="s">
        <v>80</v>
      </c>
      <c r="AY164" s="74" t="s">
        <v>127</v>
      </c>
    </row>
    <row r="165" spans="1:65" s="26" customFormat="1" ht="12">
      <c r="A165" s="23"/>
      <c r="B165" s="5"/>
      <c r="C165" s="141" t="s">
        <v>200</v>
      </c>
      <c r="D165" s="141" t="s">
        <v>129</v>
      </c>
      <c r="E165" s="142" t="s">
        <v>201</v>
      </c>
      <c r="F165" s="143" t="s">
        <v>202</v>
      </c>
      <c r="G165" s="144" t="s">
        <v>132</v>
      </c>
      <c r="H165" s="145">
        <v>12</v>
      </c>
      <c r="I165" s="6"/>
      <c r="J165" s="146">
        <f>ROUND(I165*H165,2)</f>
        <v>0</v>
      </c>
      <c r="K165" s="147" t="s">
        <v>133</v>
      </c>
      <c r="L165" s="5"/>
      <c r="M165" s="7"/>
      <c r="N165" s="67" t="s">
        <v>40</v>
      </c>
      <c r="O165" s="68"/>
      <c r="P165" s="69">
        <f>O165*H165</f>
        <v>0</v>
      </c>
      <c r="Q165" s="69">
        <v>6.3E-2</v>
      </c>
      <c r="R165" s="69">
        <f>Q165*H165</f>
        <v>0.75600000000000001</v>
      </c>
      <c r="S165" s="69">
        <v>0</v>
      </c>
      <c r="T165" s="70">
        <f>S165*H165</f>
        <v>0</v>
      </c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R165" s="71" t="s">
        <v>134</v>
      </c>
      <c r="AT165" s="71" t="s">
        <v>129</v>
      </c>
      <c r="AU165" s="71" t="s">
        <v>82</v>
      </c>
      <c r="AY165" s="18" t="s">
        <v>127</v>
      </c>
      <c r="BE165" s="72">
        <f>IF(N165="základní",J165,0)</f>
        <v>0</v>
      </c>
      <c r="BF165" s="72">
        <f>IF(N165="snížená",J165,0)</f>
        <v>0</v>
      </c>
      <c r="BG165" s="72">
        <f>IF(N165="zákl. přenesená",J165,0)</f>
        <v>0</v>
      </c>
      <c r="BH165" s="72">
        <f>IF(N165="sníž. přenesená",J165,0)</f>
        <v>0</v>
      </c>
      <c r="BI165" s="72">
        <f>IF(N165="nulová",J165,0)</f>
        <v>0</v>
      </c>
      <c r="BJ165" s="18" t="s">
        <v>80</v>
      </c>
      <c r="BK165" s="72">
        <f>ROUND(I165*H165,2)</f>
        <v>0</v>
      </c>
      <c r="BL165" s="18" t="s">
        <v>134</v>
      </c>
      <c r="BM165" s="71" t="s">
        <v>203</v>
      </c>
    </row>
    <row r="166" spans="1:65" s="26" customFormat="1" ht="16.5" customHeight="1">
      <c r="A166" s="23"/>
      <c r="B166" s="5"/>
      <c r="C166" s="141" t="s">
        <v>7</v>
      </c>
      <c r="D166" s="141" t="s">
        <v>129</v>
      </c>
      <c r="E166" s="142" t="s">
        <v>204</v>
      </c>
      <c r="F166" s="143" t="s">
        <v>205</v>
      </c>
      <c r="G166" s="144" t="s">
        <v>132</v>
      </c>
      <c r="H166" s="145">
        <v>12</v>
      </c>
      <c r="I166" s="6"/>
      <c r="J166" s="146">
        <f>ROUND(I166*H166,2)</f>
        <v>0</v>
      </c>
      <c r="K166" s="147"/>
      <c r="L166" s="5"/>
      <c r="M166" s="7"/>
      <c r="N166" s="67" t="s">
        <v>40</v>
      </c>
      <c r="O166" s="68"/>
      <c r="P166" s="69">
        <f>O166*H166</f>
        <v>0</v>
      </c>
      <c r="Q166" s="69">
        <v>6.3E-3</v>
      </c>
      <c r="R166" s="69">
        <f>Q166*H166</f>
        <v>7.5600000000000001E-2</v>
      </c>
      <c r="S166" s="69">
        <v>0</v>
      </c>
      <c r="T166" s="70">
        <f>S166*H166</f>
        <v>0</v>
      </c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R166" s="71" t="s">
        <v>134</v>
      </c>
      <c r="AT166" s="71" t="s">
        <v>129</v>
      </c>
      <c r="AU166" s="71" t="s">
        <v>82</v>
      </c>
      <c r="AY166" s="18" t="s">
        <v>127</v>
      </c>
      <c r="BE166" s="72">
        <f>IF(N166="základní",J166,0)</f>
        <v>0</v>
      </c>
      <c r="BF166" s="72">
        <f>IF(N166="snížená",J166,0)</f>
        <v>0</v>
      </c>
      <c r="BG166" s="72">
        <f>IF(N166="zákl. přenesená",J166,0)</f>
        <v>0</v>
      </c>
      <c r="BH166" s="72">
        <f>IF(N166="sníž. přenesená",J166,0)</f>
        <v>0</v>
      </c>
      <c r="BI166" s="72">
        <f>IF(N166="nulová",J166,0)</f>
        <v>0</v>
      </c>
      <c r="BJ166" s="18" t="s">
        <v>80</v>
      </c>
      <c r="BK166" s="72">
        <f>ROUND(I166*H166,2)</f>
        <v>0</v>
      </c>
      <c r="BL166" s="18" t="s">
        <v>134</v>
      </c>
      <c r="BM166" s="71" t="s">
        <v>206</v>
      </c>
    </row>
    <row r="167" spans="1:65" s="26" customFormat="1" ht="16.5" customHeight="1">
      <c r="A167" s="23"/>
      <c r="B167" s="5"/>
      <c r="C167" s="141" t="s">
        <v>207</v>
      </c>
      <c r="D167" s="141" t="s">
        <v>129</v>
      </c>
      <c r="E167" s="142" t="s">
        <v>208</v>
      </c>
      <c r="F167" s="143" t="s">
        <v>209</v>
      </c>
      <c r="G167" s="144" t="s">
        <v>132</v>
      </c>
      <c r="H167" s="145">
        <v>12</v>
      </c>
      <c r="I167" s="6"/>
      <c r="J167" s="146">
        <f>ROUND(I167*H167,2)</f>
        <v>0</v>
      </c>
      <c r="K167" s="147"/>
      <c r="L167" s="5"/>
      <c r="M167" s="7"/>
      <c r="N167" s="67" t="s">
        <v>40</v>
      </c>
      <c r="O167" s="68"/>
      <c r="P167" s="69">
        <f>O167*H167</f>
        <v>0</v>
      </c>
      <c r="Q167" s="69">
        <v>6.3E-3</v>
      </c>
      <c r="R167" s="69">
        <f>Q167*H167</f>
        <v>7.5600000000000001E-2</v>
      </c>
      <c r="S167" s="69">
        <v>0</v>
      </c>
      <c r="T167" s="70">
        <f>S167*H167</f>
        <v>0</v>
      </c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R167" s="71" t="s">
        <v>134</v>
      </c>
      <c r="AT167" s="71" t="s">
        <v>129</v>
      </c>
      <c r="AU167" s="71" t="s">
        <v>82</v>
      </c>
      <c r="AY167" s="18" t="s">
        <v>127</v>
      </c>
      <c r="BE167" s="72">
        <f>IF(N167="základní",J167,0)</f>
        <v>0</v>
      </c>
      <c r="BF167" s="72">
        <f>IF(N167="snížená",J167,0)</f>
        <v>0</v>
      </c>
      <c r="BG167" s="72">
        <f>IF(N167="zákl. přenesená",J167,0)</f>
        <v>0</v>
      </c>
      <c r="BH167" s="72">
        <f>IF(N167="sníž. přenesená",J167,0)</f>
        <v>0</v>
      </c>
      <c r="BI167" s="72">
        <f>IF(N167="nulová",J167,0)</f>
        <v>0</v>
      </c>
      <c r="BJ167" s="18" t="s">
        <v>80</v>
      </c>
      <c r="BK167" s="72">
        <f>ROUND(I167*H167,2)</f>
        <v>0</v>
      </c>
      <c r="BL167" s="18" t="s">
        <v>134</v>
      </c>
      <c r="BM167" s="71" t="s">
        <v>210</v>
      </c>
    </row>
    <row r="168" spans="1:65" s="26" customFormat="1" ht="12">
      <c r="A168" s="23"/>
      <c r="B168" s="5"/>
      <c r="C168" s="141" t="s">
        <v>211</v>
      </c>
      <c r="D168" s="141" t="s">
        <v>129</v>
      </c>
      <c r="E168" s="142" t="s">
        <v>212</v>
      </c>
      <c r="F168" s="143" t="s">
        <v>213</v>
      </c>
      <c r="G168" s="144" t="s">
        <v>132</v>
      </c>
      <c r="H168" s="145">
        <v>0.9</v>
      </c>
      <c r="I168" s="6"/>
      <c r="J168" s="146">
        <f>ROUND(I168*H168,2)</f>
        <v>0</v>
      </c>
      <c r="K168" s="147"/>
      <c r="L168" s="5"/>
      <c r="M168" s="7"/>
      <c r="N168" s="67" t="s">
        <v>40</v>
      </c>
      <c r="O168" s="68"/>
      <c r="P168" s="69">
        <f>O168*H168</f>
        <v>0</v>
      </c>
      <c r="Q168" s="69">
        <v>0.27560000000000001</v>
      </c>
      <c r="R168" s="69">
        <f>Q168*H168</f>
        <v>0.24804000000000001</v>
      </c>
      <c r="S168" s="69">
        <v>0</v>
      </c>
      <c r="T168" s="70">
        <f>S168*H168</f>
        <v>0</v>
      </c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R168" s="71" t="s">
        <v>134</v>
      </c>
      <c r="AT168" s="71" t="s">
        <v>129</v>
      </c>
      <c r="AU168" s="71" t="s">
        <v>82</v>
      </c>
      <c r="AY168" s="18" t="s">
        <v>127</v>
      </c>
      <c r="BE168" s="72">
        <f>IF(N168="základní",J168,0)</f>
        <v>0</v>
      </c>
      <c r="BF168" s="72">
        <f>IF(N168="snížená",J168,0)</f>
        <v>0</v>
      </c>
      <c r="BG168" s="72">
        <f>IF(N168="zákl. přenesená",J168,0)</f>
        <v>0</v>
      </c>
      <c r="BH168" s="72">
        <f>IF(N168="sníž. přenesená",J168,0)</f>
        <v>0</v>
      </c>
      <c r="BI168" s="72">
        <f>IF(N168="nulová",J168,0)</f>
        <v>0</v>
      </c>
      <c r="BJ168" s="18" t="s">
        <v>80</v>
      </c>
      <c r="BK168" s="72">
        <f>ROUND(I168*H168,2)</f>
        <v>0</v>
      </c>
      <c r="BL168" s="18" t="s">
        <v>134</v>
      </c>
      <c r="BM168" s="71" t="s">
        <v>214</v>
      </c>
    </row>
    <row r="169" spans="1:65" s="4" customFormat="1" ht="22.9" customHeight="1">
      <c r="B169" s="59"/>
      <c r="C169" s="135"/>
      <c r="D169" s="136" t="s">
        <v>74</v>
      </c>
      <c r="E169" s="136" t="s">
        <v>172</v>
      </c>
      <c r="F169" s="136" t="s">
        <v>215</v>
      </c>
      <c r="G169" s="135"/>
      <c r="H169" s="135"/>
      <c r="J169" s="140">
        <f>BK169</f>
        <v>0</v>
      </c>
      <c r="K169" s="135"/>
      <c r="L169" s="59"/>
      <c r="M169" s="61"/>
      <c r="N169" s="62"/>
      <c r="O169" s="62"/>
      <c r="P169" s="63">
        <f>SUM(P170:P177)</f>
        <v>0</v>
      </c>
      <c r="Q169" s="62"/>
      <c r="R169" s="63">
        <f>SUM(R170:R177)</f>
        <v>6.4839999999999993E-4</v>
      </c>
      <c r="S169" s="62"/>
      <c r="T169" s="64">
        <f>SUM(T170:T177)</f>
        <v>32.150400000000005</v>
      </c>
      <c r="AR169" s="60" t="s">
        <v>80</v>
      </c>
      <c r="AT169" s="65" t="s">
        <v>74</v>
      </c>
      <c r="AU169" s="65" t="s">
        <v>80</v>
      </c>
      <c r="AY169" s="60" t="s">
        <v>127</v>
      </c>
      <c r="BK169" s="66">
        <f>SUM(BK170:BK177)</f>
        <v>0</v>
      </c>
    </row>
    <row r="170" spans="1:65" s="26" customFormat="1" ht="22.5">
      <c r="A170" s="23"/>
      <c r="B170" s="5"/>
      <c r="C170" s="141" t="s">
        <v>216</v>
      </c>
      <c r="D170" s="141" t="s">
        <v>129</v>
      </c>
      <c r="E170" s="142" t="s">
        <v>217</v>
      </c>
      <c r="F170" s="143" t="s">
        <v>218</v>
      </c>
      <c r="G170" s="144" t="s">
        <v>132</v>
      </c>
      <c r="H170" s="145">
        <v>4.68</v>
      </c>
      <c r="I170" s="6"/>
      <c r="J170" s="146">
        <f>ROUND(I170*H170,2)</f>
        <v>0</v>
      </c>
      <c r="K170" s="147" t="s">
        <v>133</v>
      </c>
      <c r="L170" s="5"/>
      <c r="M170" s="7"/>
      <c r="N170" s="67" t="s">
        <v>40</v>
      </c>
      <c r="O170" s="68"/>
      <c r="P170" s="69">
        <f>O170*H170</f>
        <v>0</v>
      </c>
      <c r="Q170" s="69">
        <v>1.2999999999999999E-4</v>
      </c>
      <c r="R170" s="69">
        <f>Q170*H170</f>
        <v>6.0839999999999993E-4</v>
      </c>
      <c r="S170" s="69">
        <v>0</v>
      </c>
      <c r="T170" s="70">
        <f>S170*H170</f>
        <v>0</v>
      </c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R170" s="71" t="s">
        <v>134</v>
      </c>
      <c r="AT170" s="71" t="s">
        <v>129</v>
      </c>
      <c r="AU170" s="71" t="s">
        <v>82</v>
      </c>
      <c r="AY170" s="18" t="s">
        <v>127</v>
      </c>
      <c r="BE170" s="72">
        <f>IF(N170="základní",J170,0)</f>
        <v>0</v>
      </c>
      <c r="BF170" s="72">
        <f>IF(N170="snížená",J170,0)</f>
        <v>0</v>
      </c>
      <c r="BG170" s="72">
        <f>IF(N170="zákl. přenesená",J170,0)</f>
        <v>0</v>
      </c>
      <c r="BH170" s="72">
        <f>IF(N170="sníž. přenesená",J170,0)</f>
        <v>0</v>
      </c>
      <c r="BI170" s="72">
        <f>IF(N170="nulová",J170,0)</f>
        <v>0</v>
      </c>
      <c r="BJ170" s="18" t="s">
        <v>80</v>
      </c>
      <c r="BK170" s="72">
        <f>ROUND(I170*H170,2)</f>
        <v>0</v>
      </c>
      <c r="BL170" s="18" t="s">
        <v>134</v>
      </c>
      <c r="BM170" s="71" t="s">
        <v>219</v>
      </c>
    </row>
    <row r="171" spans="1:65" s="8" customFormat="1">
      <c r="B171" s="73"/>
      <c r="C171" s="148"/>
      <c r="D171" s="149" t="s">
        <v>141</v>
      </c>
      <c r="E171" s="150"/>
      <c r="F171" s="151" t="s">
        <v>220</v>
      </c>
      <c r="G171" s="148"/>
      <c r="H171" s="152">
        <v>4.68</v>
      </c>
      <c r="J171" s="148"/>
      <c r="K171" s="148"/>
      <c r="L171" s="73"/>
      <c r="M171" s="75"/>
      <c r="N171" s="76"/>
      <c r="O171" s="76"/>
      <c r="P171" s="76"/>
      <c r="Q171" s="76"/>
      <c r="R171" s="76"/>
      <c r="S171" s="76"/>
      <c r="T171" s="77"/>
      <c r="AT171" s="74" t="s">
        <v>141</v>
      </c>
      <c r="AU171" s="74" t="s">
        <v>82</v>
      </c>
      <c r="AV171" s="8" t="s">
        <v>82</v>
      </c>
      <c r="AW171" s="8" t="s">
        <v>31</v>
      </c>
      <c r="AX171" s="8" t="s">
        <v>80</v>
      </c>
      <c r="AY171" s="74" t="s">
        <v>127</v>
      </c>
    </row>
    <row r="172" spans="1:65" s="26" customFormat="1" ht="16.5" customHeight="1">
      <c r="A172" s="23"/>
      <c r="B172" s="5"/>
      <c r="C172" s="141" t="s">
        <v>221</v>
      </c>
      <c r="D172" s="141" t="s">
        <v>129</v>
      </c>
      <c r="E172" s="142" t="s">
        <v>222</v>
      </c>
      <c r="F172" s="143" t="s">
        <v>223</v>
      </c>
      <c r="G172" s="144" t="s">
        <v>224</v>
      </c>
      <c r="H172" s="145">
        <v>1</v>
      </c>
      <c r="I172" s="6"/>
      <c r="J172" s="146">
        <f>ROUND(I172*H172,2)</f>
        <v>0</v>
      </c>
      <c r="K172" s="147"/>
      <c r="L172" s="5"/>
      <c r="M172" s="7"/>
      <c r="N172" s="67" t="s">
        <v>40</v>
      </c>
      <c r="O172" s="68"/>
      <c r="P172" s="69">
        <f>O172*H172</f>
        <v>0</v>
      </c>
      <c r="Q172" s="69">
        <v>4.0000000000000003E-5</v>
      </c>
      <c r="R172" s="69">
        <f>Q172*H172</f>
        <v>4.0000000000000003E-5</v>
      </c>
      <c r="S172" s="69">
        <v>0</v>
      </c>
      <c r="T172" s="70">
        <f>S172*H172</f>
        <v>0</v>
      </c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R172" s="71" t="s">
        <v>134</v>
      </c>
      <c r="AT172" s="71" t="s">
        <v>129</v>
      </c>
      <c r="AU172" s="71" t="s">
        <v>82</v>
      </c>
      <c r="AY172" s="18" t="s">
        <v>127</v>
      </c>
      <c r="BE172" s="72">
        <f>IF(N172="základní",J172,0)</f>
        <v>0</v>
      </c>
      <c r="BF172" s="72">
        <f>IF(N172="snížená",J172,0)</f>
        <v>0</v>
      </c>
      <c r="BG172" s="72">
        <f>IF(N172="zákl. přenesená",J172,0)</f>
        <v>0</v>
      </c>
      <c r="BH172" s="72">
        <f>IF(N172="sníž. přenesená",J172,0)</f>
        <v>0</v>
      </c>
      <c r="BI172" s="72">
        <f>IF(N172="nulová",J172,0)</f>
        <v>0</v>
      </c>
      <c r="BJ172" s="18" t="s">
        <v>80</v>
      </c>
      <c r="BK172" s="72">
        <f>ROUND(I172*H172,2)</f>
        <v>0</v>
      </c>
      <c r="BL172" s="18" t="s">
        <v>134</v>
      </c>
      <c r="BM172" s="71" t="s">
        <v>225</v>
      </c>
    </row>
    <row r="173" spans="1:65" s="26" customFormat="1" ht="22.5">
      <c r="A173" s="23"/>
      <c r="B173" s="5"/>
      <c r="C173" s="141" t="s">
        <v>226</v>
      </c>
      <c r="D173" s="141" t="s">
        <v>129</v>
      </c>
      <c r="E173" s="142" t="s">
        <v>227</v>
      </c>
      <c r="F173" s="143" t="s">
        <v>228</v>
      </c>
      <c r="G173" s="144" t="s">
        <v>180</v>
      </c>
      <c r="H173" s="145">
        <v>7.1820000000000004</v>
      </c>
      <c r="I173" s="6"/>
      <c r="J173" s="146">
        <f>ROUND(I173*H173,2)</f>
        <v>0</v>
      </c>
      <c r="K173" s="147" t="s">
        <v>133</v>
      </c>
      <c r="L173" s="5"/>
      <c r="M173" s="7"/>
      <c r="N173" s="67" t="s">
        <v>40</v>
      </c>
      <c r="O173" s="68"/>
      <c r="P173" s="69">
        <f>O173*H173</f>
        <v>0</v>
      </c>
      <c r="Q173" s="69">
        <v>0</v>
      </c>
      <c r="R173" s="69">
        <f>Q173*H173</f>
        <v>0</v>
      </c>
      <c r="S173" s="69">
        <v>2.2000000000000002</v>
      </c>
      <c r="T173" s="70">
        <f>S173*H173</f>
        <v>15.800400000000002</v>
      </c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R173" s="71" t="s">
        <v>134</v>
      </c>
      <c r="AT173" s="71" t="s">
        <v>129</v>
      </c>
      <c r="AU173" s="71" t="s">
        <v>82</v>
      </c>
      <c r="AY173" s="18" t="s">
        <v>127</v>
      </c>
      <c r="BE173" s="72">
        <f>IF(N173="základní",J173,0)</f>
        <v>0</v>
      </c>
      <c r="BF173" s="72">
        <f>IF(N173="snížená",J173,0)</f>
        <v>0</v>
      </c>
      <c r="BG173" s="72">
        <f>IF(N173="zákl. přenesená",J173,0)</f>
        <v>0</v>
      </c>
      <c r="BH173" s="72">
        <f>IF(N173="sníž. přenesená",J173,0)</f>
        <v>0</v>
      </c>
      <c r="BI173" s="72">
        <f>IF(N173="nulová",J173,0)</f>
        <v>0</v>
      </c>
      <c r="BJ173" s="18" t="s">
        <v>80</v>
      </c>
      <c r="BK173" s="72">
        <f>ROUND(I173*H173,2)</f>
        <v>0</v>
      </c>
      <c r="BL173" s="18" t="s">
        <v>134</v>
      </c>
      <c r="BM173" s="71" t="s">
        <v>229</v>
      </c>
    </row>
    <row r="174" spans="1:65" s="8" customFormat="1">
      <c r="B174" s="73"/>
      <c r="C174" s="148"/>
      <c r="D174" s="149" t="s">
        <v>141</v>
      </c>
      <c r="E174" s="150"/>
      <c r="F174" s="151" t="s">
        <v>230</v>
      </c>
      <c r="G174" s="148"/>
      <c r="H174" s="152">
        <v>7.1820000000000004</v>
      </c>
      <c r="J174" s="148"/>
      <c r="K174" s="148"/>
      <c r="L174" s="73"/>
      <c r="M174" s="75"/>
      <c r="N174" s="76"/>
      <c r="O174" s="76"/>
      <c r="P174" s="76"/>
      <c r="Q174" s="76"/>
      <c r="R174" s="76"/>
      <c r="S174" s="76"/>
      <c r="T174" s="77"/>
      <c r="AT174" s="74" t="s">
        <v>141</v>
      </c>
      <c r="AU174" s="74" t="s">
        <v>82</v>
      </c>
      <c r="AV174" s="8" t="s">
        <v>82</v>
      </c>
      <c r="AW174" s="8" t="s">
        <v>31</v>
      </c>
      <c r="AX174" s="8" t="s">
        <v>80</v>
      </c>
      <c r="AY174" s="74" t="s">
        <v>127</v>
      </c>
    </row>
    <row r="175" spans="1:65" s="26" customFormat="1" ht="44.25" customHeight="1">
      <c r="A175" s="23"/>
      <c r="B175" s="5"/>
      <c r="C175" s="141" t="s">
        <v>6</v>
      </c>
      <c r="D175" s="141" t="s">
        <v>129</v>
      </c>
      <c r="E175" s="142" t="s">
        <v>231</v>
      </c>
      <c r="F175" s="143" t="s">
        <v>232</v>
      </c>
      <c r="G175" s="144" t="s">
        <v>224</v>
      </c>
      <c r="H175" s="145">
        <v>1</v>
      </c>
      <c r="I175" s="6"/>
      <c r="J175" s="146">
        <f>ROUND(I175*H175,2)</f>
        <v>0</v>
      </c>
      <c r="K175" s="147" t="s">
        <v>133</v>
      </c>
      <c r="L175" s="5"/>
      <c r="M175" s="7"/>
      <c r="N175" s="67" t="s">
        <v>40</v>
      </c>
      <c r="O175" s="68"/>
      <c r="P175" s="69">
        <f>O175*H175</f>
        <v>0</v>
      </c>
      <c r="Q175" s="69">
        <v>0</v>
      </c>
      <c r="R175" s="69">
        <f>Q175*H175</f>
        <v>0</v>
      </c>
      <c r="S175" s="69">
        <v>15.18</v>
      </c>
      <c r="T175" s="70">
        <f>S175*H175</f>
        <v>15.18</v>
      </c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R175" s="71" t="s">
        <v>134</v>
      </c>
      <c r="AT175" s="71" t="s">
        <v>129</v>
      </c>
      <c r="AU175" s="71" t="s">
        <v>82</v>
      </c>
      <c r="AY175" s="18" t="s">
        <v>127</v>
      </c>
      <c r="BE175" s="72">
        <f>IF(N175="základní",J175,0)</f>
        <v>0</v>
      </c>
      <c r="BF175" s="72">
        <f>IF(N175="snížená",J175,0)</f>
        <v>0</v>
      </c>
      <c r="BG175" s="72">
        <f>IF(N175="zákl. přenesená",J175,0)</f>
        <v>0</v>
      </c>
      <c r="BH175" s="72">
        <f>IF(N175="sníž. přenesená",J175,0)</f>
        <v>0</v>
      </c>
      <c r="BI175" s="72">
        <f>IF(N175="nulová",J175,0)</f>
        <v>0</v>
      </c>
      <c r="BJ175" s="18" t="s">
        <v>80</v>
      </c>
      <c r="BK175" s="72">
        <f>ROUND(I175*H175,2)</f>
        <v>0</v>
      </c>
      <c r="BL175" s="18" t="s">
        <v>134</v>
      </c>
      <c r="BM175" s="71" t="s">
        <v>233</v>
      </c>
    </row>
    <row r="176" spans="1:65" s="26" customFormat="1" ht="22.5">
      <c r="A176" s="23"/>
      <c r="B176" s="5"/>
      <c r="C176" s="141" t="s">
        <v>234</v>
      </c>
      <c r="D176" s="141" t="s">
        <v>129</v>
      </c>
      <c r="E176" s="142" t="s">
        <v>235</v>
      </c>
      <c r="F176" s="143" t="s">
        <v>236</v>
      </c>
      <c r="G176" s="144" t="s">
        <v>237</v>
      </c>
      <c r="H176" s="145">
        <v>1</v>
      </c>
      <c r="I176" s="6"/>
      <c r="J176" s="146">
        <f>ROUND(I176*H176,2)</f>
        <v>0</v>
      </c>
      <c r="K176" s="147"/>
      <c r="L176" s="5"/>
      <c r="M176" s="7"/>
      <c r="N176" s="67" t="s">
        <v>40</v>
      </c>
      <c r="O176" s="68"/>
      <c r="P176" s="69">
        <f>O176*H176</f>
        <v>0</v>
      </c>
      <c r="Q176" s="69">
        <v>0</v>
      </c>
      <c r="R176" s="69">
        <f>Q176*H176</f>
        <v>0</v>
      </c>
      <c r="S176" s="69">
        <v>0.09</v>
      </c>
      <c r="T176" s="70">
        <f>S176*H176</f>
        <v>0.09</v>
      </c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R176" s="71" t="s">
        <v>134</v>
      </c>
      <c r="AT176" s="71" t="s">
        <v>129</v>
      </c>
      <c r="AU176" s="71" t="s">
        <v>82</v>
      </c>
      <c r="AY176" s="18" t="s">
        <v>127</v>
      </c>
      <c r="BE176" s="72">
        <f>IF(N176="základní",J176,0)</f>
        <v>0</v>
      </c>
      <c r="BF176" s="72">
        <f>IF(N176="snížená",J176,0)</f>
        <v>0</v>
      </c>
      <c r="BG176" s="72">
        <f>IF(N176="zákl. přenesená",J176,0)</f>
        <v>0</v>
      </c>
      <c r="BH176" s="72">
        <f>IF(N176="sníž. přenesená",J176,0)</f>
        <v>0</v>
      </c>
      <c r="BI176" s="72">
        <f>IF(N176="nulová",J176,0)</f>
        <v>0</v>
      </c>
      <c r="BJ176" s="18" t="s">
        <v>80</v>
      </c>
      <c r="BK176" s="72">
        <f>ROUND(I176*H176,2)</f>
        <v>0</v>
      </c>
      <c r="BL176" s="18" t="s">
        <v>134</v>
      </c>
      <c r="BM176" s="71" t="s">
        <v>238</v>
      </c>
    </row>
    <row r="177" spans="1:65" s="26" customFormat="1" ht="22.5">
      <c r="A177" s="23"/>
      <c r="B177" s="5"/>
      <c r="C177" s="141" t="s">
        <v>239</v>
      </c>
      <c r="D177" s="141" t="s">
        <v>129</v>
      </c>
      <c r="E177" s="142" t="s">
        <v>240</v>
      </c>
      <c r="F177" s="143" t="s">
        <v>241</v>
      </c>
      <c r="G177" s="144" t="s">
        <v>132</v>
      </c>
      <c r="H177" s="145">
        <v>12</v>
      </c>
      <c r="I177" s="6"/>
      <c r="J177" s="146">
        <f>ROUND(I177*H177,2)</f>
        <v>0</v>
      </c>
      <c r="K177" s="147" t="s">
        <v>133</v>
      </c>
      <c r="L177" s="5"/>
      <c r="M177" s="7"/>
      <c r="N177" s="67" t="s">
        <v>40</v>
      </c>
      <c r="O177" s="68"/>
      <c r="P177" s="69">
        <f>O177*H177</f>
        <v>0</v>
      </c>
      <c r="Q177" s="69">
        <v>0</v>
      </c>
      <c r="R177" s="69">
        <f>Q177*H177</f>
        <v>0</v>
      </c>
      <c r="S177" s="69">
        <v>0.09</v>
      </c>
      <c r="T177" s="70">
        <f>S177*H177</f>
        <v>1.08</v>
      </c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R177" s="71" t="s">
        <v>134</v>
      </c>
      <c r="AT177" s="71" t="s">
        <v>129</v>
      </c>
      <c r="AU177" s="71" t="s">
        <v>82</v>
      </c>
      <c r="AY177" s="18" t="s">
        <v>127</v>
      </c>
      <c r="BE177" s="72">
        <f>IF(N177="základní",J177,0)</f>
        <v>0</v>
      </c>
      <c r="BF177" s="72">
        <f>IF(N177="snížená",J177,0)</f>
        <v>0</v>
      </c>
      <c r="BG177" s="72">
        <f>IF(N177="zákl. přenesená",J177,0)</f>
        <v>0</v>
      </c>
      <c r="BH177" s="72">
        <f>IF(N177="sníž. přenesená",J177,0)</f>
        <v>0</v>
      </c>
      <c r="BI177" s="72">
        <f>IF(N177="nulová",J177,0)</f>
        <v>0</v>
      </c>
      <c r="BJ177" s="18" t="s">
        <v>80</v>
      </c>
      <c r="BK177" s="72">
        <f>ROUND(I177*H177,2)</f>
        <v>0</v>
      </c>
      <c r="BL177" s="18" t="s">
        <v>134</v>
      </c>
      <c r="BM177" s="71" t="s">
        <v>242</v>
      </c>
    </row>
    <row r="178" spans="1:65" s="4" customFormat="1" ht="22.9" customHeight="1">
      <c r="B178" s="59"/>
      <c r="C178" s="135"/>
      <c r="D178" s="136" t="s">
        <v>74</v>
      </c>
      <c r="E178" s="136" t="s">
        <v>243</v>
      </c>
      <c r="F178" s="136" t="s">
        <v>244</v>
      </c>
      <c r="G178" s="135"/>
      <c r="H178" s="135"/>
      <c r="J178" s="140">
        <f>BK178</f>
        <v>0</v>
      </c>
      <c r="K178" s="135"/>
      <c r="L178" s="59"/>
      <c r="M178" s="61"/>
      <c r="N178" s="62"/>
      <c r="O178" s="62"/>
      <c r="P178" s="63">
        <f>SUM(P179:P185)</f>
        <v>0</v>
      </c>
      <c r="Q178" s="62"/>
      <c r="R178" s="63">
        <f>SUM(R179:R185)</f>
        <v>0</v>
      </c>
      <c r="S178" s="62"/>
      <c r="T178" s="64">
        <f>SUM(T179:T185)</f>
        <v>0</v>
      </c>
      <c r="AR178" s="60" t="s">
        <v>80</v>
      </c>
      <c r="AT178" s="65" t="s">
        <v>74</v>
      </c>
      <c r="AU178" s="65" t="s">
        <v>80</v>
      </c>
      <c r="AY178" s="60" t="s">
        <v>127</v>
      </c>
      <c r="BK178" s="66">
        <f>SUM(BK179:BK185)</f>
        <v>0</v>
      </c>
    </row>
    <row r="179" spans="1:65" s="26" customFormat="1" ht="33" customHeight="1">
      <c r="A179" s="23"/>
      <c r="B179" s="5"/>
      <c r="C179" s="141" t="s">
        <v>245</v>
      </c>
      <c r="D179" s="141" t="s">
        <v>129</v>
      </c>
      <c r="E179" s="142" t="s">
        <v>246</v>
      </c>
      <c r="F179" s="143" t="s">
        <v>247</v>
      </c>
      <c r="G179" s="144" t="s">
        <v>192</v>
      </c>
      <c r="H179" s="145">
        <v>59.834000000000003</v>
      </c>
      <c r="I179" s="6"/>
      <c r="J179" s="146">
        <f>ROUND(I179*H179,2)</f>
        <v>0</v>
      </c>
      <c r="K179" s="147" t="s">
        <v>133</v>
      </c>
      <c r="L179" s="5"/>
      <c r="M179" s="7"/>
      <c r="N179" s="67" t="s">
        <v>40</v>
      </c>
      <c r="O179" s="68"/>
      <c r="P179" s="69">
        <f>O179*H179</f>
        <v>0</v>
      </c>
      <c r="Q179" s="69">
        <v>0</v>
      </c>
      <c r="R179" s="69">
        <f>Q179*H179</f>
        <v>0</v>
      </c>
      <c r="S179" s="69">
        <v>0</v>
      </c>
      <c r="T179" s="70">
        <f>S179*H179</f>
        <v>0</v>
      </c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R179" s="71" t="s">
        <v>134</v>
      </c>
      <c r="AT179" s="71" t="s">
        <v>129</v>
      </c>
      <c r="AU179" s="71" t="s">
        <v>82</v>
      </c>
      <c r="AY179" s="18" t="s">
        <v>127</v>
      </c>
      <c r="BE179" s="72">
        <f>IF(N179="základní",J179,0)</f>
        <v>0</v>
      </c>
      <c r="BF179" s="72">
        <f>IF(N179="snížená",J179,0)</f>
        <v>0</v>
      </c>
      <c r="BG179" s="72">
        <f>IF(N179="zákl. přenesená",J179,0)</f>
        <v>0</v>
      </c>
      <c r="BH179" s="72">
        <f>IF(N179="sníž. přenesená",J179,0)</f>
        <v>0</v>
      </c>
      <c r="BI179" s="72">
        <f>IF(N179="nulová",J179,0)</f>
        <v>0</v>
      </c>
      <c r="BJ179" s="18" t="s">
        <v>80</v>
      </c>
      <c r="BK179" s="72">
        <f>ROUND(I179*H179,2)</f>
        <v>0</v>
      </c>
      <c r="BL179" s="18" t="s">
        <v>134</v>
      </c>
      <c r="BM179" s="71" t="s">
        <v>248</v>
      </c>
    </row>
    <row r="180" spans="1:65" s="26" customFormat="1" ht="33" customHeight="1">
      <c r="A180" s="23"/>
      <c r="B180" s="5"/>
      <c r="C180" s="141" t="s">
        <v>249</v>
      </c>
      <c r="D180" s="141" t="s">
        <v>129</v>
      </c>
      <c r="E180" s="142" t="s">
        <v>250</v>
      </c>
      <c r="F180" s="143" t="s">
        <v>251</v>
      </c>
      <c r="G180" s="144" t="s">
        <v>192</v>
      </c>
      <c r="H180" s="145">
        <v>119.66800000000001</v>
      </c>
      <c r="I180" s="6"/>
      <c r="J180" s="146">
        <f>ROUND(I180*H180,2)</f>
        <v>0</v>
      </c>
      <c r="K180" s="147" t="s">
        <v>133</v>
      </c>
      <c r="L180" s="5"/>
      <c r="M180" s="7"/>
      <c r="N180" s="67" t="s">
        <v>40</v>
      </c>
      <c r="O180" s="68"/>
      <c r="P180" s="69">
        <f>O180*H180</f>
        <v>0</v>
      </c>
      <c r="Q180" s="69">
        <v>0</v>
      </c>
      <c r="R180" s="69">
        <f>Q180*H180</f>
        <v>0</v>
      </c>
      <c r="S180" s="69">
        <v>0</v>
      </c>
      <c r="T180" s="70">
        <f>S180*H180</f>
        <v>0</v>
      </c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R180" s="71" t="s">
        <v>134</v>
      </c>
      <c r="AT180" s="71" t="s">
        <v>129</v>
      </c>
      <c r="AU180" s="71" t="s">
        <v>82</v>
      </c>
      <c r="AY180" s="18" t="s">
        <v>127</v>
      </c>
      <c r="BE180" s="72">
        <f>IF(N180="základní",J180,0)</f>
        <v>0</v>
      </c>
      <c r="BF180" s="72">
        <f>IF(N180="snížená",J180,0)</f>
        <v>0</v>
      </c>
      <c r="BG180" s="72">
        <f>IF(N180="zákl. přenesená",J180,0)</f>
        <v>0</v>
      </c>
      <c r="BH180" s="72">
        <f>IF(N180="sníž. přenesená",J180,0)</f>
        <v>0</v>
      </c>
      <c r="BI180" s="72">
        <f>IF(N180="nulová",J180,0)</f>
        <v>0</v>
      </c>
      <c r="BJ180" s="18" t="s">
        <v>80</v>
      </c>
      <c r="BK180" s="72">
        <f>ROUND(I180*H180,2)</f>
        <v>0</v>
      </c>
      <c r="BL180" s="18" t="s">
        <v>134</v>
      </c>
      <c r="BM180" s="71" t="s">
        <v>252</v>
      </c>
    </row>
    <row r="181" spans="1:65" s="8" customFormat="1">
      <c r="B181" s="73"/>
      <c r="C181" s="148"/>
      <c r="D181" s="149" t="s">
        <v>141</v>
      </c>
      <c r="E181" s="148"/>
      <c r="F181" s="151" t="s">
        <v>253</v>
      </c>
      <c r="G181" s="148"/>
      <c r="H181" s="152">
        <v>119.66800000000001</v>
      </c>
      <c r="J181" s="148"/>
      <c r="K181" s="148"/>
      <c r="L181" s="73"/>
      <c r="M181" s="75"/>
      <c r="N181" s="76"/>
      <c r="O181" s="76"/>
      <c r="P181" s="76"/>
      <c r="Q181" s="76"/>
      <c r="R181" s="76"/>
      <c r="S181" s="76"/>
      <c r="T181" s="77"/>
      <c r="AT181" s="74" t="s">
        <v>141</v>
      </c>
      <c r="AU181" s="74" t="s">
        <v>82</v>
      </c>
      <c r="AV181" s="8" t="s">
        <v>82</v>
      </c>
      <c r="AW181" s="8" t="s">
        <v>2</v>
      </c>
      <c r="AX181" s="8" t="s">
        <v>80</v>
      </c>
      <c r="AY181" s="74" t="s">
        <v>127</v>
      </c>
    </row>
    <row r="182" spans="1:65" s="26" customFormat="1" ht="22.5">
      <c r="A182" s="23"/>
      <c r="B182" s="5"/>
      <c r="C182" s="141" t="s">
        <v>254</v>
      </c>
      <c r="D182" s="141" t="s">
        <v>129</v>
      </c>
      <c r="E182" s="142" t="s">
        <v>255</v>
      </c>
      <c r="F182" s="143" t="s">
        <v>256</v>
      </c>
      <c r="G182" s="144" t="s">
        <v>192</v>
      </c>
      <c r="H182" s="145">
        <v>59.834000000000003</v>
      </c>
      <c r="I182" s="6"/>
      <c r="J182" s="146">
        <f>ROUND(I182*H182,2)</f>
        <v>0</v>
      </c>
      <c r="K182" s="147" t="s">
        <v>133</v>
      </c>
      <c r="L182" s="5"/>
      <c r="M182" s="7"/>
      <c r="N182" s="67" t="s">
        <v>40</v>
      </c>
      <c r="O182" s="68"/>
      <c r="P182" s="69">
        <f>O182*H182</f>
        <v>0</v>
      </c>
      <c r="Q182" s="69">
        <v>0</v>
      </c>
      <c r="R182" s="69">
        <f>Q182*H182</f>
        <v>0</v>
      </c>
      <c r="S182" s="69">
        <v>0</v>
      </c>
      <c r="T182" s="70">
        <f>S182*H182</f>
        <v>0</v>
      </c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R182" s="71" t="s">
        <v>134</v>
      </c>
      <c r="AT182" s="71" t="s">
        <v>129</v>
      </c>
      <c r="AU182" s="71" t="s">
        <v>82</v>
      </c>
      <c r="AY182" s="18" t="s">
        <v>127</v>
      </c>
      <c r="BE182" s="72">
        <f>IF(N182="základní",J182,0)</f>
        <v>0</v>
      </c>
      <c r="BF182" s="72">
        <f>IF(N182="snížená",J182,0)</f>
        <v>0</v>
      </c>
      <c r="BG182" s="72">
        <f>IF(N182="zákl. přenesená",J182,0)</f>
        <v>0</v>
      </c>
      <c r="BH182" s="72">
        <f>IF(N182="sníž. přenesená",J182,0)</f>
        <v>0</v>
      </c>
      <c r="BI182" s="72">
        <f>IF(N182="nulová",J182,0)</f>
        <v>0</v>
      </c>
      <c r="BJ182" s="18" t="s">
        <v>80</v>
      </c>
      <c r="BK182" s="72">
        <f>ROUND(I182*H182,2)</f>
        <v>0</v>
      </c>
      <c r="BL182" s="18" t="s">
        <v>134</v>
      </c>
      <c r="BM182" s="71" t="s">
        <v>257</v>
      </c>
    </row>
    <row r="183" spans="1:65" s="26" customFormat="1" ht="22.5">
      <c r="A183" s="23"/>
      <c r="B183" s="5"/>
      <c r="C183" s="141" t="s">
        <v>258</v>
      </c>
      <c r="D183" s="141" t="s">
        <v>129</v>
      </c>
      <c r="E183" s="142" t="s">
        <v>259</v>
      </c>
      <c r="F183" s="143" t="s">
        <v>260</v>
      </c>
      <c r="G183" s="144" t="s">
        <v>192</v>
      </c>
      <c r="H183" s="145">
        <v>1436.0160000000001</v>
      </c>
      <c r="I183" s="6"/>
      <c r="J183" s="146">
        <f>ROUND(I183*H183,2)</f>
        <v>0</v>
      </c>
      <c r="K183" s="147" t="s">
        <v>133</v>
      </c>
      <c r="L183" s="5"/>
      <c r="M183" s="7"/>
      <c r="N183" s="67" t="s">
        <v>40</v>
      </c>
      <c r="O183" s="68"/>
      <c r="P183" s="69">
        <f>O183*H183</f>
        <v>0</v>
      </c>
      <c r="Q183" s="69">
        <v>0</v>
      </c>
      <c r="R183" s="69">
        <f>Q183*H183</f>
        <v>0</v>
      </c>
      <c r="S183" s="69">
        <v>0</v>
      </c>
      <c r="T183" s="70">
        <f>S183*H183</f>
        <v>0</v>
      </c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R183" s="71" t="s">
        <v>134</v>
      </c>
      <c r="AT183" s="71" t="s">
        <v>129</v>
      </c>
      <c r="AU183" s="71" t="s">
        <v>82</v>
      </c>
      <c r="AY183" s="18" t="s">
        <v>127</v>
      </c>
      <c r="BE183" s="72">
        <f>IF(N183="základní",J183,0)</f>
        <v>0</v>
      </c>
      <c r="BF183" s="72">
        <f>IF(N183="snížená",J183,0)</f>
        <v>0</v>
      </c>
      <c r="BG183" s="72">
        <f>IF(N183="zákl. přenesená",J183,0)</f>
        <v>0</v>
      </c>
      <c r="BH183" s="72">
        <f>IF(N183="sníž. přenesená",J183,0)</f>
        <v>0</v>
      </c>
      <c r="BI183" s="72">
        <f>IF(N183="nulová",J183,0)</f>
        <v>0</v>
      </c>
      <c r="BJ183" s="18" t="s">
        <v>80</v>
      </c>
      <c r="BK183" s="72">
        <f>ROUND(I183*H183,2)</f>
        <v>0</v>
      </c>
      <c r="BL183" s="18" t="s">
        <v>134</v>
      </c>
      <c r="BM183" s="71" t="s">
        <v>261</v>
      </c>
    </row>
    <row r="184" spans="1:65" s="8" customFormat="1">
      <c r="B184" s="73"/>
      <c r="C184" s="148"/>
      <c r="D184" s="149" t="s">
        <v>141</v>
      </c>
      <c r="E184" s="148"/>
      <c r="F184" s="151" t="s">
        <v>262</v>
      </c>
      <c r="G184" s="148"/>
      <c r="H184" s="152">
        <v>1436.0160000000001</v>
      </c>
      <c r="J184" s="148"/>
      <c r="K184" s="148"/>
      <c r="L184" s="73"/>
      <c r="M184" s="75"/>
      <c r="N184" s="76"/>
      <c r="O184" s="76"/>
      <c r="P184" s="76"/>
      <c r="Q184" s="76"/>
      <c r="R184" s="76"/>
      <c r="S184" s="76"/>
      <c r="T184" s="77"/>
      <c r="AT184" s="74" t="s">
        <v>141</v>
      </c>
      <c r="AU184" s="74" t="s">
        <v>82</v>
      </c>
      <c r="AV184" s="8" t="s">
        <v>82</v>
      </c>
      <c r="AW184" s="8" t="s">
        <v>2</v>
      </c>
      <c r="AX184" s="8" t="s">
        <v>80</v>
      </c>
      <c r="AY184" s="74" t="s">
        <v>127</v>
      </c>
    </row>
    <row r="185" spans="1:65" s="26" customFormat="1" ht="12">
      <c r="A185" s="23"/>
      <c r="B185" s="5"/>
      <c r="C185" s="141" t="s">
        <v>263</v>
      </c>
      <c r="D185" s="141" t="s">
        <v>129</v>
      </c>
      <c r="E185" s="142" t="s">
        <v>264</v>
      </c>
      <c r="F185" s="143" t="s">
        <v>265</v>
      </c>
      <c r="G185" s="144" t="s">
        <v>192</v>
      </c>
      <c r="H185" s="145">
        <v>59.834000000000003</v>
      </c>
      <c r="I185" s="6"/>
      <c r="J185" s="146">
        <f>ROUND(I185*H185,2)</f>
        <v>0</v>
      </c>
      <c r="K185" s="147" t="s">
        <v>133</v>
      </c>
      <c r="L185" s="5"/>
      <c r="M185" s="7"/>
      <c r="N185" s="67" t="s">
        <v>40</v>
      </c>
      <c r="O185" s="68"/>
      <c r="P185" s="69">
        <f>O185*H185</f>
        <v>0</v>
      </c>
      <c r="Q185" s="69">
        <v>0</v>
      </c>
      <c r="R185" s="69">
        <f>Q185*H185</f>
        <v>0</v>
      </c>
      <c r="S185" s="69">
        <v>0</v>
      </c>
      <c r="T185" s="70">
        <f>S185*H185</f>
        <v>0</v>
      </c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R185" s="71" t="s">
        <v>134</v>
      </c>
      <c r="AT185" s="71" t="s">
        <v>129</v>
      </c>
      <c r="AU185" s="71" t="s">
        <v>82</v>
      </c>
      <c r="AY185" s="18" t="s">
        <v>127</v>
      </c>
      <c r="BE185" s="72">
        <f>IF(N185="základní",J185,0)</f>
        <v>0</v>
      </c>
      <c r="BF185" s="72">
        <f>IF(N185="snížená",J185,0)</f>
        <v>0</v>
      </c>
      <c r="BG185" s="72">
        <f>IF(N185="zákl. přenesená",J185,0)</f>
        <v>0</v>
      </c>
      <c r="BH185" s="72">
        <f>IF(N185="sníž. přenesená",J185,0)</f>
        <v>0</v>
      </c>
      <c r="BI185" s="72">
        <f>IF(N185="nulová",J185,0)</f>
        <v>0</v>
      </c>
      <c r="BJ185" s="18" t="s">
        <v>80</v>
      </c>
      <c r="BK185" s="72">
        <f>ROUND(I185*H185,2)</f>
        <v>0</v>
      </c>
      <c r="BL185" s="18" t="s">
        <v>134</v>
      </c>
      <c r="BM185" s="71" t="s">
        <v>266</v>
      </c>
    </row>
    <row r="186" spans="1:65" s="4" customFormat="1" ht="22.9" customHeight="1">
      <c r="B186" s="59"/>
      <c r="C186" s="135"/>
      <c r="D186" s="136" t="s">
        <v>74</v>
      </c>
      <c r="E186" s="136" t="s">
        <v>267</v>
      </c>
      <c r="F186" s="136" t="s">
        <v>268</v>
      </c>
      <c r="G186" s="135"/>
      <c r="H186" s="135"/>
      <c r="J186" s="140">
        <f>BK186</f>
        <v>0</v>
      </c>
      <c r="K186" s="135"/>
      <c r="L186" s="59"/>
      <c r="M186" s="61"/>
      <c r="N186" s="62"/>
      <c r="O186" s="62"/>
      <c r="P186" s="63">
        <f>P187</f>
        <v>0</v>
      </c>
      <c r="Q186" s="62"/>
      <c r="R186" s="63">
        <f>R187</f>
        <v>0</v>
      </c>
      <c r="S186" s="62"/>
      <c r="T186" s="64">
        <f>T187</f>
        <v>0</v>
      </c>
      <c r="AR186" s="60" t="s">
        <v>80</v>
      </c>
      <c r="AT186" s="65" t="s">
        <v>74</v>
      </c>
      <c r="AU186" s="65" t="s">
        <v>80</v>
      </c>
      <c r="AY186" s="60" t="s">
        <v>127</v>
      </c>
      <c r="BK186" s="66">
        <f>BK187</f>
        <v>0</v>
      </c>
    </row>
    <row r="187" spans="1:65" s="26" customFormat="1" ht="12">
      <c r="A187" s="23"/>
      <c r="B187" s="5"/>
      <c r="C187" s="141" t="s">
        <v>269</v>
      </c>
      <c r="D187" s="141" t="s">
        <v>129</v>
      </c>
      <c r="E187" s="142" t="s">
        <v>270</v>
      </c>
      <c r="F187" s="143" t="s">
        <v>271</v>
      </c>
      <c r="G187" s="144" t="s">
        <v>192</v>
      </c>
      <c r="H187" s="145">
        <v>7.867</v>
      </c>
      <c r="I187" s="6"/>
      <c r="J187" s="146">
        <f>ROUND(I187*H187,2)</f>
        <v>0</v>
      </c>
      <c r="K187" s="147" t="s">
        <v>133</v>
      </c>
      <c r="L187" s="5"/>
      <c r="M187" s="7"/>
      <c r="N187" s="67" t="s">
        <v>40</v>
      </c>
      <c r="O187" s="68"/>
      <c r="P187" s="69">
        <f>O187*H187</f>
        <v>0</v>
      </c>
      <c r="Q187" s="69">
        <v>0</v>
      </c>
      <c r="R187" s="69">
        <f>Q187*H187</f>
        <v>0</v>
      </c>
      <c r="S187" s="69">
        <v>0</v>
      </c>
      <c r="T187" s="70">
        <f>S187*H187</f>
        <v>0</v>
      </c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R187" s="71" t="s">
        <v>134</v>
      </c>
      <c r="AT187" s="71" t="s">
        <v>129</v>
      </c>
      <c r="AU187" s="71" t="s">
        <v>82</v>
      </c>
      <c r="AY187" s="18" t="s">
        <v>127</v>
      </c>
      <c r="BE187" s="72">
        <f>IF(N187="základní",J187,0)</f>
        <v>0</v>
      </c>
      <c r="BF187" s="72">
        <f>IF(N187="snížená",J187,0)</f>
        <v>0</v>
      </c>
      <c r="BG187" s="72">
        <f>IF(N187="zákl. přenesená",J187,0)</f>
        <v>0</v>
      </c>
      <c r="BH187" s="72">
        <f>IF(N187="sníž. přenesená",J187,0)</f>
        <v>0</v>
      </c>
      <c r="BI187" s="72">
        <f>IF(N187="nulová",J187,0)</f>
        <v>0</v>
      </c>
      <c r="BJ187" s="18" t="s">
        <v>80</v>
      </c>
      <c r="BK187" s="72">
        <f>ROUND(I187*H187,2)</f>
        <v>0</v>
      </c>
      <c r="BL187" s="18" t="s">
        <v>134</v>
      </c>
      <c r="BM187" s="71" t="s">
        <v>272</v>
      </c>
    </row>
    <row r="188" spans="1:65" s="4" customFormat="1" ht="25.9" customHeight="1">
      <c r="B188" s="59"/>
      <c r="C188" s="135"/>
      <c r="D188" s="136" t="s">
        <v>74</v>
      </c>
      <c r="E188" s="136" t="s">
        <v>273</v>
      </c>
      <c r="F188" s="136" t="s">
        <v>274</v>
      </c>
      <c r="G188" s="135"/>
      <c r="H188" s="135"/>
      <c r="J188" s="138">
        <f>BK188</f>
        <v>0</v>
      </c>
      <c r="K188" s="135"/>
      <c r="L188" s="59"/>
      <c r="M188" s="61"/>
      <c r="N188" s="62"/>
      <c r="O188" s="62"/>
      <c r="P188" s="63">
        <f>P189+P193+P195+P205+P227+P231+P241+P243</f>
        <v>0</v>
      </c>
      <c r="Q188" s="62"/>
      <c r="R188" s="63">
        <f>R189+R193+R195+R205+R227+R231+R241+R243</f>
        <v>0.94117751999999988</v>
      </c>
      <c r="S188" s="62"/>
      <c r="T188" s="64">
        <f>T189+T193+T195+T205+T227+T231+T241+T243</f>
        <v>27.683314000000006</v>
      </c>
      <c r="AR188" s="60" t="s">
        <v>82</v>
      </c>
      <c r="AT188" s="65" t="s">
        <v>74</v>
      </c>
      <c r="AU188" s="65" t="s">
        <v>75</v>
      </c>
      <c r="AY188" s="60" t="s">
        <v>127</v>
      </c>
      <c r="BK188" s="66">
        <f>BK189+BK193+BK195+BK205+BK227+BK231+BK241+BK243</f>
        <v>0</v>
      </c>
    </row>
    <row r="189" spans="1:65" s="4" customFormat="1" ht="22.9" customHeight="1">
      <c r="B189" s="59"/>
      <c r="C189" s="135"/>
      <c r="D189" s="136" t="s">
        <v>74</v>
      </c>
      <c r="E189" s="136" t="s">
        <v>275</v>
      </c>
      <c r="F189" s="136" t="s">
        <v>276</v>
      </c>
      <c r="G189" s="135"/>
      <c r="H189" s="135"/>
      <c r="J189" s="140">
        <f>BK189</f>
        <v>0</v>
      </c>
      <c r="K189" s="135"/>
      <c r="L189" s="59"/>
      <c r="M189" s="61"/>
      <c r="N189" s="62"/>
      <c r="O189" s="62"/>
      <c r="P189" s="63">
        <f>SUM(P190:P192)</f>
        <v>0</v>
      </c>
      <c r="Q189" s="62"/>
      <c r="R189" s="63">
        <f>SUM(R190:R192)</f>
        <v>1.0800000000000001E-2</v>
      </c>
      <c r="S189" s="62"/>
      <c r="T189" s="64">
        <f>SUM(T190:T192)</f>
        <v>0</v>
      </c>
      <c r="AR189" s="60" t="s">
        <v>82</v>
      </c>
      <c r="AT189" s="65" t="s">
        <v>74</v>
      </c>
      <c r="AU189" s="65" t="s">
        <v>80</v>
      </c>
      <c r="AY189" s="60" t="s">
        <v>127</v>
      </c>
      <c r="BK189" s="66">
        <f>SUM(BK190:BK192)</f>
        <v>0</v>
      </c>
    </row>
    <row r="190" spans="1:65" s="26" customFormat="1" ht="22.5">
      <c r="A190" s="23"/>
      <c r="B190" s="5"/>
      <c r="C190" s="141" t="s">
        <v>277</v>
      </c>
      <c r="D190" s="141" t="s">
        <v>129</v>
      </c>
      <c r="E190" s="142" t="s">
        <v>278</v>
      </c>
      <c r="F190" s="143" t="s">
        <v>279</v>
      </c>
      <c r="G190" s="144" t="s">
        <v>132</v>
      </c>
      <c r="H190" s="145">
        <v>2.7</v>
      </c>
      <c r="I190" s="6"/>
      <c r="J190" s="146">
        <f>ROUND(I190*H190,2)</f>
        <v>0</v>
      </c>
      <c r="K190" s="147"/>
      <c r="L190" s="5"/>
      <c r="M190" s="7"/>
      <c r="N190" s="67" t="s">
        <v>40</v>
      </c>
      <c r="O190" s="68"/>
      <c r="P190" s="69">
        <f>O190*H190</f>
        <v>0</v>
      </c>
      <c r="Q190" s="69">
        <v>4.0000000000000001E-3</v>
      </c>
      <c r="R190" s="69">
        <f>Q190*H190</f>
        <v>1.0800000000000001E-2</v>
      </c>
      <c r="S190" s="69">
        <v>0</v>
      </c>
      <c r="T190" s="70">
        <f>S190*H190</f>
        <v>0</v>
      </c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R190" s="71" t="s">
        <v>207</v>
      </c>
      <c r="AT190" s="71" t="s">
        <v>129</v>
      </c>
      <c r="AU190" s="71" t="s">
        <v>82</v>
      </c>
      <c r="AY190" s="18" t="s">
        <v>127</v>
      </c>
      <c r="BE190" s="72">
        <f>IF(N190="základní",J190,0)</f>
        <v>0</v>
      </c>
      <c r="BF190" s="72">
        <f>IF(N190="snížená",J190,0)</f>
        <v>0</v>
      </c>
      <c r="BG190" s="72">
        <f>IF(N190="zákl. přenesená",J190,0)</f>
        <v>0</v>
      </c>
      <c r="BH190" s="72">
        <f>IF(N190="sníž. přenesená",J190,0)</f>
        <v>0</v>
      </c>
      <c r="BI190" s="72">
        <f>IF(N190="nulová",J190,0)</f>
        <v>0</v>
      </c>
      <c r="BJ190" s="18" t="s">
        <v>80</v>
      </c>
      <c r="BK190" s="72">
        <f>ROUND(I190*H190,2)</f>
        <v>0</v>
      </c>
      <c r="BL190" s="18" t="s">
        <v>207</v>
      </c>
      <c r="BM190" s="71" t="s">
        <v>280</v>
      </c>
    </row>
    <row r="191" spans="1:65" s="8" customFormat="1">
      <c r="B191" s="73"/>
      <c r="C191" s="148"/>
      <c r="D191" s="149" t="s">
        <v>141</v>
      </c>
      <c r="E191" s="150"/>
      <c r="F191" s="151" t="s">
        <v>281</v>
      </c>
      <c r="G191" s="148"/>
      <c r="H191" s="152">
        <v>2.7</v>
      </c>
      <c r="J191" s="148"/>
      <c r="K191" s="148"/>
      <c r="L191" s="73"/>
      <c r="M191" s="75"/>
      <c r="N191" s="76"/>
      <c r="O191" s="76"/>
      <c r="P191" s="76"/>
      <c r="Q191" s="76"/>
      <c r="R191" s="76"/>
      <c r="S191" s="76"/>
      <c r="T191" s="77"/>
      <c r="AT191" s="74" t="s">
        <v>141</v>
      </c>
      <c r="AU191" s="74" t="s">
        <v>82</v>
      </c>
      <c r="AV191" s="8" t="s">
        <v>82</v>
      </c>
      <c r="AW191" s="8" t="s">
        <v>31</v>
      </c>
      <c r="AX191" s="8" t="s">
        <v>80</v>
      </c>
      <c r="AY191" s="74" t="s">
        <v>127</v>
      </c>
    </row>
    <row r="192" spans="1:65" s="26" customFormat="1" ht="22.5">
      <c r="A192" s="23"/>
      <c r="B192" s="5"/>
      <c r="C192" s="141" t="s">
        <v>282</v>
      </c>
      <c r="D192" s="141" t="s">
        <v>129</v>
      </c>
      <c r="E192" s="142" t="s">
        <v>283</v>
      </c>
      <c r="F192" s="143" t="s">
        <v>284</v>
      </c>
      <c r="G192" s="144" t="s">
        <v>285</v>
      </c>
      <c r="H192" s="11"/>
      <c r="I192" s="6"/>
      <c r="J192" s="146">
        <f>ROUND(I192*H192,2)</f>
        <v>0</v>
      </c>
      <c r="K192" s="147" t="s">
        <v>133</v>
      </c>
      <c r="L192" s="5"/>
      <c r="M192" s="7"/>
      <c r="N192" s="67" t="s">
        <v>40</v>
      </c>
      <c r="O192" s="68"/>
      <c r="P192" s="69">
        <f>O192*H192</f>
        <v>0</v>
      </c>
      <c r="Q192" s="69">
        <v>0</v>
      </c>
      <c r="R192" s="69">
        <f>Q192*H192</f>
        <v>0</v>
      </c>
      <c r="S192" s="69">
        <v>0</v>
      </c>
      <c r="T192" s="70">
        <f>S192*H192</f>
        <v>0</v>
      </c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R192" s="71" t="s">
        <v>207</v>
      </c>
      <c r="AT192" s="71" t="s">
        <v>129</v>
      </c>
      <c r="AU192" s="71" t="s">
        <v>82</v>
      </c>
      <c r="AY192" s="18" t="s">
        <v>127</v>
      </c>
      <c r="BE192" s="72">
        <f>IF(N192="základní",J192,0)</f>
        <v>0</v>
      </c>
      <c r="BF192" s="72">
        <f>IF(N192="snížená",J192,0)</f>
        <v>0</v>
      </c>
      <c r="BG192" s="72">
        <f>IF(N192="zákl. přenesená",J192,0)</f>
        <v>0</v>
      </c>
      <c r="BH192" s="72">
        <f>IF(N192="sníž. přenesená",J192,0)</f>
        <v>0</v>
      </c>
      <c r="BI192" s="72">
        <f>IF(N192="nulová",J192,0)</f>
        <v>0</v>
      </c>
      <c r="BJ192" s="18" t="s">
        <v>80</v>
      </c>
      <c r="BK192" s="72">
        <f>ROUND(I192*H192,2)</f>
        <v>0</v>
      </c>
      <c r="BL192" s="18" t="s">
        <v>207</v>
      </c>
      <c r="BM192" s="71" t="s">
        <v>286</v>
      </c>
    </row>
    <row r="193" spans="1:65" s="4" customFormat="1" ht="22.9" customHeight="1">
      <c r="B193" s="59"/>
      <c r="C193" s="135"/>
      <c r="D193" s="136" t="s">
        <v>74</v>
      </c>
      <c r="E193" s="136" t="s">
        <v>287</v>
      </c>
      <c r="F193" s="136" t="s">
        <v>288</v>
      </c>
      <c r="G193" s="135"/>
      <c r="H193" s="135"/>
      <c r="J193" s="140">
        <f>BK193</f>
        <v>0</v>
      </c>
      <c r="K193" s="135"/>
      <c r="L193" s="59"/>
      <c r="M193" s="61"/>
      <c r="N193" s="62"/>
      <c r="O193" s="62"/>
      <c r="P193" s="63">
        <f>P194</f>
        <v>0</v>
      </c>
      <c r="Q193" s="62"/>
      <c r="R193" s="63">
        <f>R194</f>
        <v>0</v>
      </c>
      <c r="S193" s="62"/>
      <c r="T193" s="64">
        <f>T194</f>
        <v>0</v>
      </c>
      <c r="AR193" s="60" t="s">
        <v>82</v>
      </c>
      <c r="AT193" s="65" t="s">
        <v>74</v>
      </c>
      <c r="AU193" s="65" t="s">
        <v>80</v>
      </c>
      <c r="AY193" s="60" t="s">
        <v>127</v>
      </c>
      <c r="BK193" s="66">
        <f>BK194</f>
        <v>0</v>
      </c>
    </row>
    <row r="194" spans="1:65" s="26" customFormat="1" ht="16.5" customHeight="1">
      <c r="A194" s="23"/>
      <c r="B194" s="5"/>
      <c r="C194" s="141" t="s">
        <v>289</v>
      </c>
      <c r="D194" s="141" t="s">
        <v>129</v>
      </c>
      <c r="E194" s="142" t="s">
        <v>290</v>
      </c>
      <c r="F194" s="143" t="s">
        <v>291</v>
      </c>
      <c r="G194" s="144" t="s">
        <v>224</v>
      </c>
      <c r="H194" s="145">
        <v>1</v>
      </c>
      <c r="I194" s="6"/>
      <c r="J194" s="146">
        <f>ROUND(I194*H194,2)</f>
        <v>0</v>
      </c>
      <c r="K194" s="147"/>
      <c r="L194" s="5"/>
      <c r="M194" s="7"/>
      <c r="N194" s="67" t="s">
        <v>40</v>
      </c>
      <c r="O194" s="68"/>
      <c r="P194" s="69">
        <f>O194*H194</f>
        <v>0</v>
      </c>
      <c r="Q194" s="69">
        <v>0</v>
      </c>
      <c r="R194" s="69">
        <f>Q194*H194</f>
        <v>0</v>
      </c>
      <c r="S194" s="69">
        <v>0</v>
      </c>
      <c r="T194" s="70">
        <f>S194*H194</f>
        <v>0</v>
      </c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R194" s="71" t="s">
        <v>207</v>
      </c>
      <c r="AT194" s="71" t="s">
        <v>129</v>
      </c>
      <c r="AU194" s="71" t="s">
        <v>82</v>
      </c>
      <c r="AY194" s="18" t="s">
        <v>127</v>
      </c>
      <c r="BE194" s="72">
        <f>IF(N194="základní",J194,0)</f>
        <v>0</v>
      </c>
      <c r="BF194" s="72">
        <f>IF(N194="snížená",J194,0)</f>
        <v>0</v>
      </c>
      <c r="BG194" s="72">
        <f>IF(N194="zákl. přenesená",J194,0)</f>
        <v>0</v>
      </c>
      <c r="BH194" s="72">
        <f>IF(N194="sníž. přenesená",J194,0)</f>
        <v>0</v>
      </c>
      <c r="BI194" s="72">
        <f>IF(N194="nulová",J194,0)</f>
        <v>0</v>
      </c>
      <c r="BJ194" s="18" t="s">
        <v>80</v>
      </c>
      <c r="BK194" s="72">
        <f>ROUND(I194*H194,2)</f>
        <v>0</v>
      </c>
      <c r="BL194" s="18" t="s">
        <v>207</v>
      </c>
      <c r="BM194" s="71" t="s">
        <v>292</v>
      </c>
    </row>
    <row r="195" spans="1:65" s="4" customFormat="1" ht="22.9" customHeight="1">
      <c r="B195" s="59"/>
      <c r="C195" s="135"/>
      <c r="D195" s="136" t="s">
        <v>74</v>
      </c>
      <c r="E195" s="136" t="s">
        <v>293</v>
      </c>
      <c r="F195" s="136" t="s">
        <v>294</v>
      </c>
      <c r="G195" s="135"/>
      <c r="H195" s="135"/>
      <c r="J195" s="140">
        <f>BK195</f>
        <v>0</v>
      </c>
      <c r="K195" s="135"/>
      <c r="L195" s="59"/>
      <c r="M195" s="61"/>
      <c r="N195" s="62"/>
      <c r="O195" s="62"/>
      <c r="P195" s="63">
        <f>SUM(P196:P204)</f>
        <v>0</v>
      </c>
      <c r="Q195" s="62"/>
      <c r="R195" s="63">
        <f>SUM(R196:R204)</f>
        <v>6.0971400000000002E-2</v>
      </c>
      <c r="S195" s="62"/>
      <c r="T195" s="64">
        <f>SUM(T196:T204)</f>
        <v>0.21578399999999998</v>
      </c>
      <c r="AR195" s="60" t="s">
        <v>82</v>
      </c>
      <c r="AT195" s="65" t="s">
        <v>74</v>
      </c>
      <c r="AU195" s="65" t="s">
        <v>80</v>
      </c>
      <c r="AY195" s="60" t="s">
        <v>127</v>
      </c>
      <c r="BK195" s="66">
        <f>SUM(BK196:BK204)</f>
        <v>0</v>
      </c>
    </row>
    <row r="196" spans="1:65" s="26" customFormat="1" ht="22.5">
      <c r="A196" s="23"/>
      <c r="B196" s="5"/>
      <c r="C196" s="141" t="s">
        <v>295</v>
      </c>
      <c r="D196" s="141" t="s">
        <v>129</v>
      </c>
      <c r="E196" s="142" t="s">
        <v>296</v>
      </c>
      <c r="F196" s="143" t="s">
        <v>297</v>
      </c>
      <c r="G196" s="144" t="s">
        <v>180</v>
      </c>
      <c r="H196" s="145">
        <v>0.108</v>
      </c>
      <c r="I196" s="6"/>
      <c r="J196" s="146">
        <f>ROUND(I196*H196,2)</f>
        <v>0</v>
      </c>
      <c r="K196" s="147" t="s">
        <v>133</v>
      </c>
      <c r="L196" s="5"/>
      <c r="M196" s="7"/>
      <c r="N196" s="67" t="s">
        <v>40</v>
      </c>
      <c r="O196" s="68"/>
      <c r="P196" s="69">
        <f>O196*H196</f>
        <v>0</v>
      </c>
      <c r="Q196" s="69">
        <v>1.89E-3</v>
      </c>
      <c r="R196" s="69">
        <f>Q196*H196</f>
        <v>2.0411999999999999E-4</v>
      </c>
      <c r="S196" s="69">
        <v>0</v>
      </c>
      <c r="T196" s="70">
        <f>S196*H196</f>
        <v>0</v>
      </c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R196" s="71" t="s">
        <v>207</v>
      </c>
      <c r="AT196" s="71" t="s">
        <v>129</v>
      </c>
      <c r="AU196" s="71" t="s">
        <v>82</v>
      </c>
      <c r="AY196" s="18" t="s">
        <v>127</v>
      </c>
      <c r="BE196" s="72">
        <f>IF(N196="základní",J196,0)</f>
        <v>0</v>
      </c>
      <c r="BF196" s="72">
        <f>IF(N196="snížená",J196,0)</f>
        <v>0</v>
      </c>
      <c r="BG196" s="72">
        <f>IF(N196="zákl. přenesená",J196,0)</f>
        <v>0</v>
      </c>
      <c r="BH196" s="72">
        <f>IF(N196="sníž. přenesená",J196,0)</f>
        <v>0</v>
      </c>
      <c r="BI196" s="72">
        <f>IF(N196="nulová",J196,0)</f>
        <v>0</v>
      </c>
      <c r="BJ196" s="18" t="s">
        <v>80</v>
      </c>
      <c r="BK196" s="72">
        <f>ROUND(I196*H196,2)</f>
        <v>0</v>
      </c>
      <c r="BL196" s="18" t="s">
        <v>207</v>
      </c>
      <c r="BM196" s="71" t="s">
        <v>298</v>
      </c>
    </row>
    <row r="197" spans="1:65" s="26" customFormat="1" ht="33.75">
      <c r="A197" s="23"/>
      <c r="B197" s="5"/>
      <c r="C197" s="141" t="s">
        <v>299</v>
      </c>
      <c r="D197" s="141" t="s">
        <v>129</v>
      </c>
      <c r="E197" s="142" t="s">
        <v>300</v>
      </c>
      <c r="F197" s="143" t="s">
        <v>301</v>
      </c>
      <c r="G197" s="144" t="s">
        <v>146</v>
      </c>
      <c r="H197" s="145">
        <v>7.85</v>
      </c>
      <c r="I197" s="6"/>
      <c r="J197" s="146">
        <f>ROUND(I197*H197,2)</f>
        <v>0</v>
      </c>
      <c r="K197" s="147"/>
      <c r="L197" s="5"/>
      <c r="M197" s="7"/>
      <c r="N197" s="67" t="s">
        <v>40</v>
      </c>
      <c r="O197" s="68"/>
      <c r="P197" s="69">
        <f>O197*H197</f>
        <v>0</v>
      </c>
      <c r="Q197" s="69">
        <v>0</v>
      </c>
      <c r="R197" s="69">
        <f>Q197*H197</f>
        <v>0</v>
      </c>
      <c r="S197" s="69">
        <v>0</v>
      </c>
      <c r="T197" s="70">
        <f>S197*H197</f>
        <v>0</v>
      </c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R197" s="71" t="s">
        <v>207</v>
      </c>
      <c r="AT197" s="71" t="s">
        <v>129</v>
      </c>
      <c r="AU197" s="71" t="s">
        <v>82</v>
      </c>
      <c r="AY197" s="18" t="s">
        <v>127</v>
      </c>
      <c r="BE197" s="72">
        <f>IF(N197="základní",J197,0)</f>
        <v>0</v>
      </c>
      <c r="BF197" s="72">
        <f>IF(N197="snížená",J197,0)</f>
        <v>0</v>
      </c>
      <c r="BG197" s="72">
        <f>IF(N197="zákl. přenesená",J197,0)</f>
        <v>0</v>
      </c>
      <c r="BH197" s="72">
        <f>IF(N197="sníž. přenesená",J197,0)</f>
        <v>0</v>
      </c>
      <c r="BI197" s="72">
        <f>IF(N197="nulová",J197,0)</f>
        <v>0</v>
      </c>
      <c r="BJ197" s="18" t="s">
        <v>80</v>
      </c>
      <c r="BK197" s="72">
        <f>ROUND(I197*H197,2)</f>
        <v>0</v>
      </c>
      <c r="BL197" s="18" t="s">
        <v>207</v>
      </c>
      <c r="BM197" s="71" t="s">
        <v>302</v>
      </c>
    </row>
    <row r="198" spans="1:65" s="8" customFormat="1">
      <c r="B198" s="73"/>
      <c r="C198" s="148"/>
      <c r="D198" s="149" t="s">
        <v>141</v>
      </c>
      <c r="E198" s="150"/>
      <c r="F198" s="151" t="s">
        <v>303</v>
      </c>
      <c r="G198" s="148"/>
      <c r="H198" s="152">
        <v>7.85</v>
      </c>
      <c r="J198" s="148"/>
      <c r="K198" s="148"/>
      <c r="L198" s="73"/>
      <c r="M198" s="75"/>
      <c r="N198" s="76"/>
      <c r="O198" s="76"/>
      <c r="P198" s="76"/>
      <c r="Q198" s="76"/>
      <c r="R198" s="76"/>
      <c r="S198" s="76"/>
      <c r="T198" s="77"/>
      <c r="AT198" s="74" t="s">
        <v>141</v>
      </c>
      <c r="AU198" s="74" t="s">
        <v>82</v>
      </c>
      <c r="AV198" s="8" t="s">
        <v>82</v>
      </c>
      <c r="AW198" s="8" t="s">
        <v>31</v>
      </c>
      <c r="AX198" s="8" t="s">
        <v>80</v>
      </c>
      <c r="AY198" s="74" t="s">
        <v>127</v>
      </c>
    </row>
    <row r="199" spans="1:65" s="26" customFormat="1" ht="22.5">
      <c r="A199" s="23"/>
      <c r="B199" s="5"/>
      <c r="C199" s="160" t="s">
        <v>304</v>
      </c>
      <c r="D199" s="160" t="s">
        <v>305</v>
      </c>
      <c r="E199" s="161" t="s">
        <v>306</v>
      </c>
      <c r="F199" s="162" t="s">
        <v>307</v>
      </c>
      <c r="G199" s="163" t="s">
        <v>180</v>
      </c>
      <c r="H199" s="164">
        <v>0.108</v>
      </c>
      <c r="I199" s="12"/>
      <c r="J199" s="165">
        <f>ROUND(I199*H199,2)</f>
        <v>0</v>
      </c>
      <c r="K199" s="166" t="s">
        <v>133</v>
      </c>
      <c r="L199" s="88"/>
      <c r="M199" s="13"/>
      <c r="N199" s="89" t="s">
        <v>40</v>
      </c>
      <c r="O199" s="68"/>
      <c r="P199" s="69">
        <f>O199*H199</f>
        <v>0</v>
      </c>
      <c r="Q199" s="69">
        <v>0.55000000000000004</v>
      </c>
      <c r="R199" s="69">
        <f>Q199*H199</f>
        <v>5.9400000000000001E-2</v>
      </c>
      <c r="S199" s="69">
        <v>0</v>
      </c>
      <c r="T199" s="70">
        <f>S199*H199</f>
        <v>0</v>
      </c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R199" s="71" t="s">
        <v>289</v>
      </c>
      <c r="AT199" s="71" t="s">
        <v>305</v>
      </c>
      <c r="AU199" s="71" t="s">
        <v>82</v>
      </c>
      <c r="AY199" s="18" t="s">
        <v>127</v>
      </c>
      <c r="BE199" s="72">
        <f>IF(N199="základní",J199,0)</f>
        <v>0</v>
      </c>
      <c r="BF199" s="72">
        <f>IF(N199="snížená",J199,0)</f>
        <v>0</v>
      </c>
      <c r="BG199" s="72">
        <f>IF(N199="zákl. přenesená",J199,0)</f>
        <v>0</v>
      </c>
      <c r="BH199" s="72">
        <f>IF(N199="sníž. přenesená",J199,0)</f>
        <v>0</v>
      </c>
      <c r="BI199" s="72">
        <f>IF(N199="nulová",J199,0)</f>
        <v>0</v>
      </c>
      <c r="BJ199" s="18" t="s">
        <v>80</v>
      </c>
      <c r="BK199" s="72">
        <f>ROUND(I199*H199,2)</f>
        <v>0</v>
      </c>
      <c r="BL199" s="18" t="s">
        <v>207</v>
      </c>
      <c r="BM199" s="71" t="s">
        <v>308</v>
      </c>
    </row>
    <row r="200" spans="1:65" s="8" customFormat="1">
      <c r="B200" s="73"/>
      <c r="C200" s="148"/>
      <c r="D200" s="149" t="s">
        <v>141</v>
      </c>
      <c r="E200" s="150"/>
      <c r="F200" s="151" t="s">
        <v>309</v>
      </c>
      <c r="G200" s="148"/>
      <c r="H200" s="152">
        <v>0.108</v>
      </c>
      <c r="J200" s="148"/>
      <c r="K200" s="148"/>
      <c r="L200" s="73"/>
      <c r="M200" s="75"/>
      <c r="N200" s="76"/>
      <c r="O200" s="76"/>
      <c r="P200" s="76"/>
      <c r="Q200" s="76"/>
      <c r="R200" s="76"/>
      <c r="S200" s="76"/>
      <c r="T200" s="77"/>
      <c r="AT200" s="74" t="s">
        <v>141</v>
      </c>
      <c r="AU200" s="74" t="s">
        <v>82</v>
      </c>
      <c r="AV200" s="8" t="s">
        <v>82</v>
      </c>
      <c r="AW200" s="8" t="s">
        <v>31</v>
      </c>
      <c r="AX200" s="8" t="s">
        <v>80</v>
      </c>
      <c r="AY200" s="74" t="s">
        <v>127</v>
      </c>
    </row>
    <row r="201" spans="1:65" s="26" customFormat="1" ht="22.5">
      <c r="A201" s="23"/>
      <c r="B201" s="5"/>
      <c r="C201" s="141" t="s">
        <v>310</v>
      </c>
      <c r="D201" s="141" t="s">
        <v>129</v>
      </c>
      <c r="E201" s="142" t="s">
        <v>311</v>
      </c>
      <c r="F201" s="143" t="s">
        <v>312</v>
      </c>
      <c r="G201" s="144" t="s">
        <v>180</v>
      </c>
      <c r="H201" s="145">
        <v>0.108</v>
      </c>
      <c r="I201" s="6"/>
      <c r="J201" s="146">
        <f>ROUND(I201*H201,2)</f>
        <v>0</v>
      </c>
      <c r="K201" s="147" t="s">
        <v>133</v>
      </c>
      <c r="L201" s="5"/>
      <c r="M201" s="7"/>
      <c r="N201" s="67" t="s">
        <v>40</v>
      </c>
      <c r="O201" s="68"/>
      <c r="P201" s="69">
        <f>O201*H201</f>
        <v>0</v>
      </c>
      <c r="Q201" s="69">
        <v>1.2659999999999999E-2</v>
      </c>
      <c r="R201" s="69">
        <f>Q201*H201</f>
        <v>1.36728E-3</v>
      </c>
      <c r="S201" s="69">
        <v>0</v>
      </c>
      <c r="T201" s="70">
        <f>S201*H201</f>
        <v>0</v>
      </c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R201" s="71" t="s">
        <v>207</v>
      </c>
      <c r="AT201" s="71" t="s">
        <v>129</v>
      </c>
      <c r="AU201" s="71" t="s">
        <v>82</v>
      </c>
      <c r="AY201" s="18" t="s">
        <v>127</v>
      </c>
      <c r="BE201" s="72">
        <f>IF(N201="základní",J201,0)</f>
        <v>0</v>
      </c>
      <c r="BF201" s="72">
        <f>IF(N201="snížená",J201,0)</f>
        <v>0</v>
      </c>
      <c r="BG201" s="72">
        <f>IF(N201="zákl. přenesená",J201,0)</f>
        <v>0</v>
      </c>
      <c r="BH201" s="72">
        <f>IF(N201="sníž. přenesená",J201,0)</f>
        <v>0</v>
      </c>
      <c r="BI201" s="72">
        <f>IF(N201="nulová",J201,0)</f>
        <v>0</v>
      </c>
      <c r="BJ201" s="18" t="s">
        <v>80</v>
      </c>
      <c r="BK201" s="72">
        <f>ROUND(I201*H201,2)</f>
        <v>0</v>
      </c>
      <c r="BL201" s="18" t="s">
        <v>207</v>
      </c>
      <c r="BM201" s="71" t="s">
        <v>313</v>
      </c>
    </row>
    <row r="202" spans="1:65" s="26" customFormat="1" ht="12">
      <c r="A202" s="23"/>
      <c r="B202" s="5"/>
      <c r="C202" s="141" t="s">
        <v>314</v>
      </c>
      <c r="D202" s="141" t="s">
        <v>129</v>
      </c>
      <c r="E202" s="142" t="s">
        <v>315</v>
      </c>
      <c r="F202" s="143" t="s">
        <v>316</v>
      </c>
      <c r="G202" s="144" t="s">
        <v>132</v>
      </c>
      <c r="H202" s="145">
        <v>9.1</v>
      </c>
      <c r="I202" s="6"/>
      <c r="J202" s="146">
        <f>ROUND(I202*H202,2)</f>
        <v>0</v>
      </c>
      <c r="K202" s="147"/>
      <c r="L202" s="5"/>
      <c r="M202" s="7"/>
      <c r="N202" s="67" t="s">
        <v>40</v>
      </c>
      <c r="O202" s="68"/>
      <c r="P202" s="69">
        <f>O202*H202</f>
        <v>0</v>
      </c>
      <c r="Q202" s="69">
        <v>0</v>
      </c>
      <c r="R202" s="69">
        <f>Q202*H202</f>
        <v>0</v>
      </c>
      <c r="S202" s="69">
        <v>1.9439999999999999E-2</v>
      </c>
      <c r="T202" s="70">
        <f>S202*H202</f>
        <v>0.17690399999999998</v>
      </c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R202" s="71" t="s">
        <v>207</v>
      </c>
      <c r="AT202" s="71" t="s">
        <v>129</v>
      </c>
      <c r="AU202" s="71" t="s">
        <v>82</v>
      </c>
      <c r="AY202" s="18" t="s">
        <v>127</v>
      </c>
      <c r="BE202" s="72">
        <f>IF(N202="základní",J202,0)</f>
        <v>0</v>
      </c>
      <c r="BF202" s="72">
        <f>IF(N202="snížená",J202,0)</f>
        <v>0</v>
      </c>
      <c r="BG202" s="72">
        <f>IF(N202="zákl. přenesená",J202,0)</f>
        <v>0</v>
      </c>
      <c r="BH202" s="72">
        <f>IF(N202="sníž. přenesená",J202,0)</f>
        <v>0</v>
      </c>
      <c r="BI202" s="72">
        <f>IF(N202="nulová",J202,0)</f>
        <v>0</v>
      </c>
      <c r="BJ202" s="18" t="s">
        <v>80</v>
      </c>
      <c r="BK202" s="72">
        <f>ROUND(I202*H202,2)</f>
        <v>0</v>
      </c>
      <c r="BL202" s="18" t="s">
        <v>207</v>
      </c>
      <c r="BM202" s="71" t="s">
        <v>317</v>
      </c>
    </row>
    <row r="203" spans="1:65" s="26" customFormat="1" ht="21.75" customHeight="1">
      <c r="A203" s="23"/>
      <c r="B203" s="5"/>
      <c r="C203" s="141" t="s">
        <v>318</v>
      </c>
      <c r="D203" s="141" t="s">
        <v>129</v>
      </c>
      <c r="E203" s="142" t="s">
        <v>319</v>
      </c>
      <c r="F203" s="143" t="s">
        <v>320</v>
      </c>
      <c r="G203" s="144" t="s">
        <v>224</v>
      </c>
      <c r="H203" s="145">
        <v>2</v>
      </c>
      <c r="I203" s="6"/>
      <c r="J203" s="146">
        <f>ROUND(I203*H203,2)</f>
        <v>0</v>
      </c>
      <c r="K203" s="147"/>
      <c r="L203" s="5"/>
      <c r="M203" s="7"/>
      <c r="N203" s="67" t="s">
        <v>40</v>
      </c>
      <c r="O203" s="68"/>
      <c r="P203" s="69">
        <f>O203*H203</f>
        <v>0</v>
      </c>
      <c r="Q203" s="69">
        <v>0</v>
      </c>
      <c r="R203" s="69">
        <f>Q203*H203</f>
        <v>0</v>
      </c>
      <c r="S203" s="69">
        <v>1.9439999999999999E-2</v>
      </c>
      <c r="T203" s="70">
        <f>S203*H203</f>
        <v>3.8879999999999998E-2</v>
      </c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R203" s="71" t="s">
        <v>207</v>
      </c>
      <c r="AT203" s="71" t="s">
        <v>129</v>
      </c>
      <c r="AU203" s="71" t="s">
        <v>82</v>
      </c>
      <c r="AY203" s="18" t="s">
        <v>127</v>
      </c>
      <c r="BE203" s="72">
        <f>IF(N203="základní",J203,0)</f>
        <v>0</v>
      </c>
      <c r="BF203" s="72">
        <f>IF(N203="snížená",J203,0)</f>
        <v>0</v>
      </c>
      <c r="BG203" s="72">
        <f>IF(N203="zákl. přenesená",J203,0)</f>
        <v>0</v>
      </c>
      <c r="BH203" s="72">
        <f>IF(N203="sníž. přenesená",J203,0)</f>
        <v>0</v>
      </c>
      <c r="BI203" s="72">
        <f>IF(N203="nulová",J203,0)</f>
        <v>0</v>
      </c>
      <c r="BJ203" s="18" t="s">
        <v>80</v>
      </c>
      <c r="BK203" s="72">
        <f>ROUND(I203*H203,2)</f>
        <v>0</v>
      </c>
      <c r="BL203" s="18" t="s">
        <v>207</v>
      </c>
      <c r="BM203" s="71" t="s">
        <v>321</v>
      </c>
    </row>
    <row r="204" spans="1:65" s="26" customFormat="1" ht="22.5">
      <c r="A204" s="23"/>
      <c r="B204" s="5"/>
      <c r="C204" s="141" t="s">
        <v>322</v>
      </c>
      <c r="D204" s="141" t="s">
        <v>129</v>
      </c>
      <c r="E204" s="142" t="s">
        <v>323</v>
      </c>
      <c r="F204" s="143" t="s">
        <v>324</v>
      </c>
      <c r="G204" s="144" t="s">
        <v>285</v>
      </c>
      <c r="H204" s="11"/>
      <c r="I204" s="6"/>
      <c r="J204" s="146">
        <f>ROUND(I204*H204,2)</f>
        <v>0</v>
      </c>
      <c r="K204" s="147" t="s">
        <v>133</v>
      </c>
      <c r="L204" s="5"/>
      <c r="M204" s="7"/>
      <c r="N204" s="67" t="s">
        <v>40</v>
      </c>
      <c r="O204" s="68"/>
      <c r="P204" s="69">
        <f>O204*H204</f>
        <v>0</v>
      </c>
      <c r="Q204" s="69">
        <v>0</v>
      </c>
      <c r="R204" s="69">
        <f>Q204*H204</f>
        <v>0</v>
      </c>
      <c r="S204" s="69">
        <v>0</v>
      </c>
      <c r="T204" s="70">
        <f>S204*H204</f>
        <v>0</v>
      </c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R204" s="71" t="s">
        <v>207</v>
      </c>
      <c r="AT204" s="71" t="s">
        <v>129</v>
      </c>
      <c r="AU204" s="71" t="s">
        <v>82</v>
      </c>
      <c r="AY204" s="18" t="s">
        <v>127</v>
      </c>
      <c r="BE204" s="72">
        <f>IF(N204="základní",J204,0)</f>
        <v>0</v>
      </c>
      <c r="BF204" s="72">
        <f>IF(N204="snížená",J204,0)</f>
        <v>0</v>
      </c>
      <c r="BG204" s="72">
        <f>IF(N204="zákl. přenesená",J204,0)</f>
        <v>0</v>
      </c>
      <c r="BH204" s="72">
        <f>IF(N204="sníž. přenesená",J204,0)</f>
        <v>0</v>
      </c>
      <c r="BI204" s="72">
        <f>IF(N204="nulová",J204,0)</f>
        <v>0</v>
      </c>
      <c r="BJ204" s="18" t="s">
        <v>80</v>
      </c>
      <c r="BK204" s="72">
        <f>ROUND(I204*H204,2)</f>
        <v>0</v>
      </c>
      <c r="BL204" s="18" t="s">
        <v>207</v>
      </c>
      <c r="BM204" s="71" t="s">
        <v>325</v>
      </c>
    </row>
    <row r="205" spans="1:65" s="4" customFormat="1" ht="22.9" customHeight="1">
      <c r="B205" s="59"/>
      <c r="C205" s="135"/>
      <c r="D205" s="136" t="s">
        <v>74</v>
      </c>
      <c r="E205" s="136" t="s">
        <v>326</v>
      </c>
      <c r="F205" s="136" t="s">
        <v>327</v>
      </c>
      <c r="G205" s="135"/>
      <c r="H205" s="135"/>
      <c r="J205" s="140">
        <f>BK205</f>
        <v>0</v>
      </c>
      <c r="K205" s="135"/>
      <c r="L205" s="59"/>
      <c r="M205" s="61"/>
      <c r="N205" s="62"/>
      <c r="O205" s="62"/>
      <c r="P205" s="63">
        <f>SUM(P206:P226)</f>
        <v>0</v>
      </c>
      <c r="Q205" s="62"/>
      <c r="R205" s="63">
        <f>SUM(R206:R226)</f>
        <v>0</v>
      </c>
      <c r="S205" s="62"/>
      <c r="T205" s="64">
        <f>SUM(T206:T226)</f>
        <v>26.250500000000006</v>
      </c>
      <c r="AR205" s="60" t="s">
        <v>82</v>
      </c>
      <c r="AT205" s="65" t="s">
        <v>74</v>
      </c>
      <c r="AU205" s="65" t="s">
        <v>80</v>
      </c>
      <c r="AY205" s="60" t="s">
        <v>127</v>
      </c>
      <c r="BK205" s="66">
        <f>SUM(BK206:BK226)</f>
        <v>0</v>
      </c>
    </row>
    <row r="206" spans="1:65" s="26" customFormat="1" ht="22.5">
      <c r="A206" s="23"/>
      <c r="B206" s="5"/>
      <c r="C206" s="141" t="s">
        <v>328</v>
      </c>
      <c r="D206" s="141" t="s">
        <v>129</v>
      </c>
      <c r="E206" s="142" t="s">
        <v>329</v>
      </c>
      <c r="F206" s="143" t="s">
        <v>330</v>
      </c>
      <c r="G206" s="144" t="s">
        <v>146</v>
      </c>
      <c r="H206" s="145">
        <v>2.25</v>
      </c>
      <c r="I206" s="6"/>
      <c r="J206" s="146">
        <f t="shared" ref="J206:J212" si="0">ROUND(I206*H206,2)</f>
        <v>0</v>
      </c>
      <c r="K206" s="147" t="s">
        <v>133</v>
      </c>
      <c r="L206" s="5"/>
      <c r="M206" s="7"/>
      <c r="N206" s="67" t="s">
        <v>40</v>
      </c>
      <c r="O206" s="68"/>
      <c r="P206" s="69">
        <f t="shared" ref="P206:P212" si="1">O206*H206</f>
        <v>0</v>
      </c>
      <c r="Q206" s="69">
        <v>0</v>
      </c>
      <c r="R206" s="69">
        <f t="shared" ref="R206:R212" si="2">Q206*H206</f>
        <v>0</v>
      </c>
      <c r="S206" s="69">
        <v>1.6E-2</v>
      </c>
      <c r="T206" s="70">
        <f t="shared" ref="T206:T212" si="3">S206*H206</f>
        <v>3.6000000000000004E-2</v>
      </c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R206" s="71" t="s">
        <v>207</v>
      </c>
      <c r="AT206" s="71" t="s">
        <v>129</v>
      </c>
      <c r="AU206" s="71" t="s">
        <v>82</v>
      </c>
      <c r="AY206" s="18" t="s">
        <v>127</v>
      </c>
      <c r="BE206" s="72">
        <f t="shared" ref="BE206:BE212" si="4">IF(N206="základní",J206,0)</f>
        <v>0</v>
      </c>
      <c r="BF206" s="72">
        <f t="shared" ref="BF206:BF212" si="5">IF(N206="snížená",J206,0)</f>
        <v>0</v>
      </c>
      <c r="BG206" s="72">
        <f t="shared" ref="BG206:BG212" si="6">IF(N206="zákl. přenesená",J206,0)</f>
        <v>0</v>
      </c>
      <c r="BH206" s="72">
        <f t="shared" ref="BH206:BH212" si="7">IF(N206="sníž. přenesená",J206,0)</f>
        <v>0</v>
      </c>
      <c r="BI206" s="72">
        <f t="shared" ref="BI206:BI212" si="8">IF(N206="nulová",J206,0)</f>
        <v>0</v>
      </c>
      <c r="BJ206" s="18" t="s">
        <v>80</v>
      </c>
      <c r="BK206" s="72">
        <f t="shared" ref="BK206:BK212" si="9">ROUND(I206*H206,2)</f>
        <v>0</v>
      </c>
      <c r="BL206" s="18" t="s">
        <v>207</v>
      </c>
      <c r="BM206" s="71" t="s">
        <v>331</v>
      </c>
    </row>
    <row r="207" spans="1:65" s="26" customFormat="1" ht="33" customHeight="1">
      <c r="A207" s="23"/>
      <c r="B207" s="5"/>
      <c r="C207" s="141" t="s">
        <v>332</v>
      </c>
      <c r="D207" s="141" t="s">
        <v>129</v>
      </c>
      <c r="E207" s="142" t="s">
        <v>333</v>
      </c>
      <c r="F207" s="143" t="s">
        <v>334</v>
      </c>
      <c r="G207" s="144" t="s">
        <v>224</v>
      </c>
      <c r="H207" s="145">
        <v>1</v>
      </c>
      <c r="I207" s="6"/>
      <c r="J207" s="146">
        <f t="shared" si="0"/>
        <v>0</v>
      </c>
      <c r="K207" s="147"/>
      <c r="L207" s="5"/>
      <c r="M207" s="7"/>
      <c r="N207" s="67" t="s">
        <v>40</v>
      </c>
      <c r="O207" s="68"/>
      <c r="P207" s="69">
        <f t="shared" si="1"/>
        <v>0</v>
      </c>
      <c r="Q207" s="69">
        <v>0</v>
      </c>
      <c r="R207" s="69">
        <f t="shared" si="2"/>
        <v>0</v>
      </c>
      <c r="S207" s="69">
        <v>1.6E-2</v>
      </c>
      <c r="T207" s="70">
        <f t="shared" si="3"/>
        <v>1.6E-2</v>
      </c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R207" s="71" t="s">
        <v>207</v>
      </c>
      <c r="AT207" s="71" t="s">
        <v>129</v>
      </c>
      <c r="AU207" s="71" t="s">
        <v>82</v>
      </c>
      <c r="AY207" s="18" t="s">
        <v>127</v>
      </c>
      <c r="BE207" s="72">
        <f t="shared" si="4"/>
        <v>0</v>
      </c>
      <c r="BF207" s="72">
        <f t="shared" si="5"/>
        <v>0</v>
      </c>
      <c r="BG207" s="72">
        <f t="shared" si="6"/>
        <v>0</v>
      </c>
      <c r="BH207" s="72">
        <f t="shared" si="7"/>
        <v>0</v>
      </c>
      <c r="BI207" s="72">
        <f t="shared" si="8"/>
        <v>0</v>
      </c>
      <c r="BJ207" s="18" t="s">
        <v>80</v>
      </c>
      <c r="BK207" s="72">
        <f t="shared" si="9"/>
        <v>0</v>
      </c>
      <c r="BL207" s="18" t="s">
        <v>207</v>
      </c>
      <c r="BM207" s="71" t="s">
        <v>335</v>
      </c>
    </row>
    <row r="208" spans="1:65" s="26" customFormat="1" ht="22.5">
      <c r="A208" s="23"/>
      <c r="B208" s="5"/>
      <c r="C208" s="141" t="s">
        <v>336</v>
      </c>
      <c r="D208" s="141" t="s">
        <v>129</v>
      </c>
      <c r="E208" s="142" t="s">
        <v>337</v>
      </c>
      <c r="F208" s="143" t="s">
        <v>338</v>
      </c>
      <c r="G208" s="144" t="s">
        <v>146</v>
      </c>
      <c r="H208" s="145">
        <v>1.1499999999999999</v>
      </c>
      <c r="I208" s="6"/>
      <c r="J208" s="146">
        <f t="shared" si="0"/>
        <v>0</v>
      </c>
      <c r="K208" s="147"/>
      <c r="L208" s="5"/>
      <c r="M208" s="7"/>
      <c r="N208" s="67" t="s">
        <v>40</v>
      </c>
      <c r="O208" s="68"/>
      <c r="P208" s="69">
        <f t="shared" si="1"/>
        <v>0</v>
      </c>
      <c r="Q208" s="69">
        <v>0</v>
      </c>
      <c r="R208" s="69">
        <f t="shared" si="2"/>
        <v>0</v>
      </c>
      <c r="S208" s="69">
        <v>1.6E-2</v>
      </c>
      <c r="T208" s="70">
        <f t="shared" si="3"/>
        <v>1.84E-2</v>
      </c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R208" s="71" t="s">
        <v>207</v>
      </c>
      <c r="AT208" s="71" t="s">
        <v>129</v>
      </c>
      <c r="AU208" s="71" t="s">
        <v>82</v>
      </c>
      <c r="AY208" s="18" t="s">
        <v>127</v>
      </c>
      <c r="BE208" s="72">
        <f t="shared" si="4"/>
        <v>0</v>
      </c>
      <c r="BF208" s="72">
        <f t="shared" si="5"/>
        <v>0</v>
      </c>
      <c r="BG208" s="72">
        <f t="shared" si="6"/>
        <v>0</v>
      </c>
      <c r="BH208" s="72">
        <f t="shared" si="7"/>
        <v>0</v>
      </c>
      <c r="BI208" s="72">
        <f t="shared" si="8"/>
        <v>0</v>
      </c>
      <c r="BJ208" s="18" t="s">
        <v>80</v>
      </c>
      <c r="BK208" s="72">
        <f t="shared" si="9"/>
        <v>0</v>
      </c>
      <c r="BL208" s="18" t="s">
        <v>207</v>
      </c>
      <c r="BM208" s="71" t="s">
        <v>339</v>
      </c>
    </row>
    <row r="209" spans="1:65" s="26" customFormat="1" ht="33" customHeight="1">
      <c r="A209" s="23"/>
      <c r="B209" s="5"/>
      <c r="C209" s="141" t="s">
        <v>340</v>
      </c>
      <c r="D209" s="141" t="s">
        <v>129</v>
      </c>
      <c r="E209" s="142" t="s">
        <v>341</v>
      </c>
      <c r="F209" s="143" t="s">
        <v>342</v>
      </c>
      <c r="G209" s="144" t="s">
        <v>224</v>
      </c>
      <c r="H209" s="145">
        <v>1</v>
      </c>
      <c r="I209" s="6"/>
      <c r="J209" s="146">
        <f t="shared" si="0"/>
        <v>0</v>
      </c>
      <c r="K209" s="147"/>
      <c r="L209" s="5"/>
      <c r="M209" s="7"/>
      <c r="N209" s="67" t="s">
        <v>40</v>
      </c>
      <c r="O209" s="68"/>
      <c r="P209" s="69">
        <f t="shared" si="1"/>
        <v>0</v>
      </c>
      <c r="Q209" s="69">
        <v>0</v>
      </c>
      <c r="R209" s="69">
        <f t="shared" si="2"/>
        <v>0</v>
      </c>
      <c r="S209" s="69">
        <v>1.6E-2</v>
      </c>
      <c r="T209" s="70">
        <f t="shared" si="3"/>
        <v>1.6E-2</v>
      </c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R209" s="71" t="s">
        <v>207</v>
      </c>
      <c r="AT209" s="71" t="s">
        <v>129</v>
      </c>
      <c r="AU209" s="71" t="s">
        <v>82</v>
      </c>
      <c r="AY209" s="18" t="s">
        <v>127</v>
      </c>
      <c r="BE209" s="72">
        <f t="shared" si="4"/>
        <v>0</v>
      </c>
      <c r="BF209" s="72">
        <f t="shared" si="5"/>
        <v>0</v>
      </c>
      <c r="BG209" s="72">
        <f t="shared" si="6"/>
        <v>0</v>
      </c>
      <c r="BH209" s="72">
        <f t="shared" si="7"/>
        <v>0</v>
      </c>
      <c r="BI209" s="72">
        <f t="shared" si="8"/>
        <v>0</v>
      </c>
      <c r="BJ209" s="18" t="s">
        <v>80</v>
      </c>
      <c r="BK209" s="72">
        <f t="shared" si="9"/>
        <v>0</v>
      </c>
      <c r="BL209" s="18" t="s">
        <v>207</v>
      </c>
      <c r="BM209" s="71" t="s">
        <v>343</v>
      </c>
    </row>
    <row r="210" spans="1:65" s="26" customFormat="1" ht="33" customHeight="1">
      <c r="A210" s="23"/>
      <c r="B210" s="5"/>
      <c r="C210" s="141" t="s">
        <v>344</v>
      </c>
      <c r="D210" s="141" t="s">
        <v>129</v>
      </c>
      <c r="E210" s="142" t="s">
        <v>345</v>
      </c>
      <c r="F210" s="143" t="s">
        <v>346</v>
      </c>
      <c r="G210" s="144" t="s">
        <v>224</v>
      </c>
      <c r="H210" s="145">
        <v>1</v>
      </c>
      <c r="I210" s="6"/>
      <c r="J210" s="146">
        <f t="shared" si="0"/>
        <v>0</v>
      </c>
      <c r="K210" s="147"/>
      <c r="L210" s="5"/>
      <c r="M210" s="7"/>
      <c r="N210" s="67" t="s">
        <v>40</v>
      </c>
      <c r="O210" s="68"/>
      <c r="P210" s="69">
        <f t="shared" si="1"/>
        <v>0</v>
      </c>
      <c r="Q210" s="69">
        <v>0</v>
      </c>
      <c r="R210" s="69">
        <f t="shared" si="2"/>
        <v>0</v>
      </c>
      <c r="S210" s="69">
        <v>1.6E-2</v>
      </c>
      <c r="T210" s="70">
        <f t="shared" si="3"/>
        <v>1.6E-2</v>
      </c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R210" s="71" t="s">
        <v>207</v>
      </c>
      <c r="AT210" s="71" t="s">
        <v>129</v>
      </c>
      <c r="AU210" s="71" t="s">
        <v>82</v>
      </c>
      <c r="AY210" s="18" t="s">
        <v>127</v>
      </c>
      <c r="BE210" s="72">
        <f t="shared" si="4"/>
        <v>0</v>
      </c>
      <c r="BF210" s="72">
        <f t="shared" si="5"/>
        <v>0</v>
      </c>
      <c r="BG210" s="72">
        <f t="shared" si="6"/>
        <v>0</v>
      </c>
      <c r="BH210" s="72">
        <f t="shared" si="7"/>
        <v>0</v>
      </c>
      <c r="BI210" s="72">
        <f t="shared" si="8"/>
        <v>0</v>
      </c>
      <c r="BJ210" s="18" t="s">
        <v>80</v>
      </c>
      <c r="BK210" s="72">
        <f t="shared" si="9"/>
        <v>0</v>
      </c>
      <c r="BL210" s="18" t="s">
        <v>207</v>
      </c>
      <c r="BM210" s="71" t="s">
        <v>347</v>
      </c>
    </row>
    <row r="211" spans="1:65" s="26" customFormat="1" ht="33.75">
      <c r="A211" s="23"/>
      <c r="B211" s="5"/>
      <c r="C211" s="141" t="s">
        <v>348</v>
      </c>
      <c r="D211" s="141" t="s">
        <v>129</v>
      </c>
      <c r="E211" s="142" t="s">
        <v>349</v>
      </c>
      <c r="F211" s="143" t="s">
        <v>350</v>
      </c>
      <c r="G211" s="144" t="s">
        <v>224</v>
      </c>
      <c r="H211" s="145">
        <v>1</v>
      </c>
      <c r="I211" s="6"/>
      <c r="J211" s="146">
        <f t="shared" si="0"/>
        <v>0</v>
      </c>
      <c r="K211" s="147"/>
      <c r="L211" s="5"/>
      <c r="M211" s="7"/>
      <c r="N211" s="67" t="s">
        <v>40</v>
      </c>
      <c r="O211" s="68"/>
      <c r="P211" s="69">
        <f t="shared" si="1"/>
        <v>0</v>
      </c>
      <c r="Q211" s="69">
        <v>0</v>
      </c>
      <c r="R211" s="69">
        <f t="shared" si="2"/>
        <v>0</v>
      </c>
      <c r="S211" s="69">
        <v>1.6E-2</v>
      </c>
      <c r="T211" s="70">
        <f t="shared" si="3"/>
        <v>1.6E-2</v>
      </c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R211" s="71" t="s">
        <v>207</v>
      </c>
      <c r="AT211" s="71" t="s">
        <v>129</v>
      </c>
      <c r="AU211" s="71" t="s">
        <v>82</v>
      </c>
      <c r="AY211" s="18" t="s">
        <v>127</v>
      </c>
      <c r="BE211" s="72">
        <f t="shared" si="4"/>
        <v>0</v>
      </c>
      <c r="BF211" s="72">
        <f t="shared" si="5"/>
        <v>0</v>
      </c>
      <c r="BG211" s="72">
        <f t="shared" si="6"/>
        <v>0</v>
      </c>
      <c r="BH211" s="72">
        <f t="shared" si="7"/>
        <v>0</v>
      </c>
      <c r="BI211" s="72">
        <f t="shared" si="8"/>
        <v>0</v>
      </c>
      <c r="BJ211" s="18" t="s">
        <v>80</v>
      </c>
      <c r="BK211" s="72">
        <f t="shared" si="9"/>
        <v>0</v>
      </c>
      <c r="BL211" s="18" t="s">
        <v>207</v>
      </c>
      <c r="BM211" s="71" t="s">
        <v>351</v>
      </c>
    </row>
    <row r="212" spans="1:65" s="26" customFormat="1" ht="33.75">
      <c r="A212" s="23"/>
      <c r="B212" s="5"/>
      <c r="C212" s="141" t="s">
        <v>352</v>
      </c>
      <c r="D212" s="141" t="s">
        <v>129</v>
      </c>
      <c r="E212" s="142" t="s">
        <v>353</v>
      </c>
      <c r="F212" s="143" t="s">
        <v>354</v>
      </c>
      <c r="G212" s="144" t="s">
        <v>146</v>
      </c>
      <c r="H212" s="145">
        <v>6.8</v>
      </c>
      <c r="I212" s="6"/>
      <c r="J212" s="146">
        <f t="shared" si="0"/>
        <v>0</v>
      </c>
      <c r="K212" s="147" t="s">
        <v>133</v>
      </c>
      <c r="L212" s="5"/>
      <c r="M212" s="7"/>
      <c r="N212" s="67" t="s">
        <v>40</v>
      </c>
      <c r="O212" s="68"/>
      <c r="P212" s="69">
        <f t="shared" si="1"/>
        <v>0</v>
      </c>
      <c r="Q212" s="69">
        <v>0</v>
      </c>
      <c r="R212" s="69">
        <f t="shared" si="2"/>
        <v>0</v>
      </c>
      <c r="S212" s="69">
        <v>1.6E-2</v>
      </c>
      <c r="T212" s="70">
        <f t="shared" si="3"/>
        <v>0.10879999999999999</v>
      </c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R212" s="71" t="s">
        <v>207</v>
      </c>
      <c r="AT212" s="71" t="s">
        <v>129</v>
      </c>
      <c r="AU212" s="71" t="s">
        <v>82</v>
      </c>
      <c r="AY212" s="18" t="s">
        <v>127</v>
      </c>
      <c r="BE212" s="72">
        <f t="shared" si="4"/>
        <v>0</v>
      </c>
      <c r="BF212" s="72">
        <f t="shared" si="5"/>
        <v>0</v>
      </c>
      <c r="BG212" s="72">
        <f t="shared" si="6"/>
        <v>0</v>
      </c>
      <c r="BH212" s="72">
        <f t="shared" si="7"/>
        <v>0</v>
      </c>
      <c r="BI212" s="72">
        <f t="shared" si="8"/>
        <v>0</v>
      </c>
      <c r="BJ212" s="18" t="s">
        <v>80</v>
      </c>
      <c r="BK212" s="72">
        <f t="shared" si="9"/>
        <v>0</v>
      </c>
      <c r="BL212" s="18" t="s">
        <v>207</v>
      </c>
      <c r="BM212" s="71" t="s">
        <v>355</v>
      </c>
    </row>
    <row r="213" spans="1:65" s="8" customFormat="1">
      <c r="B213" s="73"/>
      <c r="C213" s="148"/>
      <c r="D213" s="149" t="s">
        <v>141</v>
      </c>
      <c r="E213" s="150"/>
      <c r="F213" s="151" t="s">
        <v>356</v>
      </c>
      <c r="G213" s="148"/>
      <c r="H213" s="152">
        <v>6.8</v>
      </c>
      <c r="J213" s="148"/>
      <c r="K213" s="148"/>
      <c r="L213" s="73"/>
      <c r="M213" s="75"/>
      <c r="N213" s="76"/>
      <c r="O213" s="76"/>
      <c r="P213" s="76"/>
      <c r="Q213" s="76"/>
      <c r="R213" s="76"/>
      <c r="S213" s="76"/>
      <c r="T213" s="77"/>
      <c r="AT213" s="74" t="s">
        <v>141</v>
      </c>
      <c r="AU213" s="74" t="s">
        <v>82</v>
      </c>
      <c r="AV213" s="8" t="s">
        <v>82</v>
      </c>
      <c r="AW213" s="8" t="s">
        <v>31</v>
      </c>
      <c r="AX213" s="8" t="s">
        <v>80</v>
      </c>
      <c r="AY213" s="74" t="s">
        <v>127</v>
      </c>
    </row>
    <row r="214" spans="1:65" s="26" customFormat="1" ht="33.75">
      <c r="A214" s="23"/>
      <c r="B214" s="5"/>
      <c r="C214" s="141" t="s">
        <v>357</v>
      </c>
      <c r="D214" s="141" t="s">
        <v>129</v>
      </c>
      <c r="E214" s="142" t="s">
        <v>358</v>
      </c>
      <c r="F214" s="143" t="s">
        <v>359</v>
      </c>
      <c r="G214" s="144" t="s">
        <v>146</v>
      </c>
      <c r="H214" s="145">
        <v>6.8</v>
      </c>
      <c r="I214" s="6"/>
      <c r="J214" s="146">
        <f>ROUND(I214*H214,2)</f>
        <v>0</v>
      </c>
      <c r="K214" s="147"/>
      <c r="L214" s="5"/>
      <c r="M214" s="7"/>
      <c r="N214" s="67" t="s">
        <v>40</v>
      </c>
      <c r="O214" s="68"/>
      <c r="P214" s="69">
        <f>O214*H214</f>
        <v>0</v>
      </c>
      <c r="Q214" s="69">
        <v>0</v>
      </c>
      <c r="R214" s="69">
        <f>Q214*H214</f>
        <v>0</v>
      </c>
      <c r="S214" s="69">
        <v>1.6E-2</v>
      </c>
      <c r="T214" s="70">
        <f>S214*H214</f>
        <v>0.10879999999999999</v>
      </c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R214" s="71" t="s">
        <v>207</v>
      </c>
      <c r="AT214" s="71" t="s">
        <v>129</v>
      </c>
      <c r="AU214" s="71" t="s">
        <v>82</v>
      </c>
      <c r="AY214" s="18" t="s">
        <v>127</v>
      </c>
      <c r="BE214" s="72">
        <f>IF(N214="základní",J214,0)</f>
        <v>0</v>
      </c>
      <c r="BF214" s="72">
        <f>IF(N214="snížená",J214,0)</f>
        <v>0</v>
      </c>
      <c r="BG214" s="72">
        <f>IF(N214="zákl. přenesená",J214,0)</f>
        <v>0</v>
      </c>
      <c r="BH214" s="72">
        <f>IF(N214="sníž. přenesená",J214,0)</f>
        <v>0</v>
      </c>
      <c r="BI214" s="72">
        <f>IF(N214="nulová",J214,0)</f>
        <v>0</v>
      </c>
      <c r="BJ214" s="18" t="s">
        <v>80</v>
      </c>
      <c r="BK214" s="72">
        <f>ROUND(I214*H214,2)</f>
        <v>0</v>
      </c>
      <c r="BL214" s="18" t="s">
        <v>207</v>
      </c>
      <c r="BM214" s="71" t="s">
        <v>360</v>
      </c>
    </row>
    <row r="215" spans="1:65" s="8" customFormat="1">
      <c r="B215" s="73"/>
      <c r="C215" s="148"/>
      <c r="D215" s="149" t="s">
        <v>141</v>
      </c>
      <c r="E215" s="150"/>
      <c r="F215" s="151" t="s">
        <v>356</v>
      </c>
      <c r="G215" s="148"/>
      <c r="H215" s="152">
        <v>6.8</v>
      </c>
      <c r="J215" s="148"/>
      <c r="K215" s="148"/>
      <c r="L215" s="73"/>
      <c r="M215" s="75"/>
      <c r="N215" s="76"/>
      <c r="O215" s="76"/>
      <c r="P215" s="76"/>
      <c r="Q215" s="76"/>
      <c r="R215" s="76"/>
      <c r="S215" s="76"/>
      <c r="T215" s="77"/>
      <c r="AT215" s="74" t="s">
        <v>141</v>
      </c>
      <c r="AU215" s="74" t="s">
        <v>82</v>
      </c>
      <c r="AV215" s="8" t="s">
        <v>82</v>
      </c>
      <c r="AW215" s="8" t="s">
        <v>31</v>
      </c>
      <c r="AX215" s="8" t="s">
        <v>80</v>
      </c>
      <c r="AY215" s="74" t="s">
        <v>127</v>
      </c>
    </row>
    <row r="216" spans="1:65" s="26" customFormat="1" ht="22.5">
      <c r="A216" s="23"/>
      <c r="B216" s="5"/>
      <c r="C216" s="141" t="s">
        <v>361</v>
      </c>
      <c r="D216" s="141" t="s">
        <v>129</v>
      </c>
      <c r="E216" s="142" t="s">
        <v>362</v>
      </c>
      <c r="F216" s="143" t="s">
        <v>363</v>
      </c>
      <c r="G216" s="144" t="s">
        <v>132</v>
      </c>
      <c r="H216" s="145">
        <v>2.29</v>
      </c>
      <c r="I216" s="6"/>
      <c r="J216" s="146">
        <f t="shared" ref="J216:J226" si="10">ROUND(I216*H216,2)</f>
        <v>0</v>
      </c>
      <c r="K216" s="147"/>
      <c r="L216" s="5"/>
      <c r="M216" s="7"/>
      <c r="N216" s="67" t="s">
        <v>40</v>
      </c>
      <c r="O216" s="68"/>
      <c r="P216" s="69">
        <f t="shared" ref="P216:P226" si="11">O216*H216</f>
        <v>0</v>
      </c>
      <c r="Q216" s="69">
        <v>0</v>
      </c>
      <c r="R216" s="69">
        <f t="shared" ref="R216:R226" si="12">Q216*H216</f>
        <v>0</v>
      </c>
      <c r="S216" s="69">
        <v>0.05</v>
      </c>
      <c r="T216" s="70">
        <f t="shared" ref="T216:T226" si="13">S216*H216</f>
        <v>0.1145</v>
      </c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R216" s="71" t="s">
        <v>207</v>
      </c>
      <c r="AT216" s="71" t="s">
        <v>129</v>
      </c>
      <c r="AU216" s="71" t="s">
        <v>82</v>
      </c>
      <c r="AY216" s="18" t="s">
        <v>127</v>
      </c>
      <c r="BE216" s="72">
        <f t="shared" ref="BE216:BE226" si="14">IF(N216="základní",J216,0)</f>
        <v>0</v>
      </c>
      <c r="BF216" s="72">
        <f t="shared" ref="BF216:BF226" si="15">IF(N216="snížená",J216,0)</f>
        <v>0</v>
      </c>
      <c r="BG216" s="72">
        <f t="shared" ref="BG216:BG226" si="16">IF(N216="zákl. přenesená",J216,0)</f>
        <v>0</v>
      </c>
      <c r="BH216" s="72">
        <f t="shared" ref="BH216:BH226" si="17">IF(N216="sníž. přenesená",J216,0)</f>
        <v>0</v>
      </c>
      <c r="BI216" s="72">
        <f t="shared" ref="BI216:BI226" si="18">IF(N216="nulová",J216,0)</f>
        <v>0</v>
      </c>
      <c r="BJ216" s="18" t="s">
        <v>80</v>
      </c>
      <c r="BK216" s="72">
        <f t="shared" ref="BK216:BK226" si="19">ROUND(I216*H216,2)</f>
        <v>0</v>
      </c>
      <c r="BL216" s="18" t="s">
        <v>207</v>
      </c>
      <c r="BM216" s="71" t="s">
        <v>364</v>
      </c>
    </row>
    <row r="217" spans="1:65" s="26" customFormat="1" ht="33.75">
      <c r="A217" s="23"/>
      <c r="B217" s="5"/>
      <c r="C217" s="141" t="s">
        <v>365</v>
      </c>
      <c r="D217" s="141" t="s">
        <v>129</v>
      </c>
      <c r="E217" s="142" t="s">
        <v>366</v>
      </c>
      <c r="F217" s="143" t="s">
        <v>367</v>
      </c>
      <c r="G217" s="144" t="s">
        <v>368</v>
      </c>
      <c r="H217" s="145">
        <v>215.5</v>
      </c>
      <c r="I217" s="6"/>
      <c r="J217" s="146">
        <f t="shared" si="10"/>
        <v>0</v>
      </c>
      <c r="K217" s="147"/>
      <c r="L217" s="5"/>
      <c r="M217" s="7"/>
      <c r="N217" s="67" t="s">
        <v>40</v>
      </c>
      <c r="O217" s="68"/>
      <c r="P217" s="69">
        <f t="shared" si="11"/>
        <v>0</v>
      </c>
      <c r="Q217" s="69">
        <v>0</v>
      </c>
      <c r="R217" s="69">
        <f t="shared" si="12"/>
        <v>0</v>
      </c>
      <c r="S217" s="69">
        <v>0.05</v>
      </c>
      <c r="T217" s="70">
        <f t="shared" si="13"/>
        <v>10.775</v>
      </c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R217" s="71" t="s">
        <v>207</v>
      </c>
      <c r="AT217" s="71" t="s">
        <v>129</v>
      </c>
      <c r="AU217" s="71" t="s">
        <v>82</v>
      </c>
      <c r="AY217" s="18" t="s">
        <v>127</v>
      </c>
      <c r="BE217" s="72">
        <f t="shared" si="14"/>
        <v>0</v>
      </c>
      <c r="BF217" s="72">
        <f t="shared" si="15"/>
        <v>0</v>
      </c>
      <c r="BG217" s="72">
        <f t="shared" si="16"/>
        <v>0</v>
      </c>
      <c r="BH217" s="72">
        <f t="shared" si="17"/>
        <v>0</v>
      </c>
      <c r="BI217" s="72">
        <f t="shared" si="18"/>
        <v>0</v>
      </c>
      <c r="BJ217" s="18" t="s">
        <v>80</v>
      </c>
      <c r="BK217" s="72">
        <f t="shared" si="19"/>
        <v>0</v>
      </c>
      <c r="BL217" s="18" t="s">
        <v>207</v>
      </c>
      <c r="BM217" s="71" t="s">
        <v>369</v>
      </c>
    </row>
    <row r="218" spans="1:65" s="26" customFormat="1" ht="33.75">
      <c r="A218" s="23"/>
      <c r="B218" s="5"/>
      <c r="C218" s="141" t="s">
        <v>370</v>
      </c>
      <c r="D218" s="141" t="s">
        <v>129</v>
      </c>
      <c r="E218" s="142" t="s">
        <v>371</v>
      </c>
      <c r="F218" s="143" t="s">
        <v>372</v>
      </c>
      <c r="G218" s="144" t="s">
        <v>368</v>
      </c>
      <c r="H218" s="145">
        <v>215.5</v>
      </c>
      <c r="I218" s="6"/>
      <c r="J218" s="146">
        <f t="shared" si="10"/>
        <v>0</v>
      </c>
      <c r="K218" s="147"/>
      <c r="L218" s="5"/>
      <c r="M218" s="7"/>
      <c r="N218" s="67" t="s">
        <v>40</v>
      </c>
      <c r="O218" s="68"/>
      <c r="P218" s="69">
        <f t="shared" si="11"/>
        <v>0</v>
      </c>
      <c r="Q218" s="69">
        <v>0</v>
      </c>
      <c r="R218" s="69">
        <f t="shared" si="12"/>
        <v>0</v>
      </c>
      <c r="S218" s="69">
        <v>0.05</v>
      </c>
      <c r="T218" s="70">
        <f t="shared" si="13"/>
        <v>10.775</v>
      </c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R218" s="71" t="s">
        <v>207</v>
      </c>
      <c r="AT218" s="71" t="s">
        <v>129</v>
      </c>
      <c r="AU218" s="71" t="s">
        <v>82</v>
      </c>
      <c r="AY218" s="18" t="s">
        <v>127</v>
      </c>
      <c r="BE218" s="72">
        <f t="shared" si="14"/>
        <v>0</v>
      </c>
      <c r="BF218" s="72">
        <f t="shared" si="15"/>
        <v>0</v>
      </c>
      <c r="BG218" s="72">
        <f t="shared" si="16"/>
        <v>0</v>
      </c>
      <c r="BH218" s="72">
        <f t="shared" si="17"/>
        <v>0</v>
      </c>
      <c r="BI218" s="72">
        <f t="shared" si="18"/>
        <v>0</v>
      </c>
      <c r="BJ218" s="18" t="s">
        <v>80</v>
      </c>
      <c r="BK218" s="72">
        <f t="shared" si="19"/>
        <v>0</v>
      </c>
      <c r="BL218" s="18" t="s">
        <v>207</v>
      </c>
      <c r="BM218" s="71" t="s">
        <v>373</v>
      </c>
    </row>
    <row r="219" spans="1:65" s="26" customFormat="1" ht="33.75">
      <c r="A219" s="23"/>
      <c r="B219" s="5"/>
      <c r="C219" s="141" t="s">
        <v>374</v>
      </c>
      <c r="D219" s="141" t="s">
        <v>129</v>
      </c>
      <c r="E219" s="142" t="s">
        <v>375</v>
      </c>
      <c r="F219" s="143" t="s">
        <v>376</v>
      </c>
      <c r="G219" s="144" t="s">
        <v>368</v>
      </c>
      <c r="H219" s="145">
        <v>40</v>
      </c>
      <c r="I219" s="6"/>
      <c r="J219" s="146">
        <f t="shared" si="10"/>
        <v>0</v>
      </c>
      <c r="K219" s="147"/>
      <c r="L219" s="5"/>
      <c r="M219" s="7"/>
      <c r="N219" s="67" t="s">
        <v>40</v>
      </c>
      <c r="O219" s="68"/>
      <c r="P219" s="69">
        <f t="shared" si="11"/>
        <v>0</v>
      </c>
      <c r="Q219" s="69">
        <v>0</v>
      </c>
      <c r="R219" s="69">
        <f t="shared" si="12"/>
        <v>0</v>
      </c>
      <c r="S219" s="69">
        <v>0.05</v>
      </c>
      <c r="T219" s="70">
        <f t="shared" si="13"/>
        <v>2</v>
      </c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R219" s="71" t="s">
        <v>207</v>
      </c>
      <c r="AT219" s="71" t="s">
        <v>129</v>
      </c>
      <c r="AU219" s="71" t="s">
        <v>82</v>
      </c>
      <c r="AY219" s="18" t="s">
        <v>127</v>
      </c>
      <c r="BE219" s="72">
        <f t="shared" si="14"/>
        <v>0</v>
      </c>
      <c r="BF219" s="72">
        <f t="shared" si="15"/>
        <v>0</v>
      </c>
      <c r="BG219" s="72">
        <f t="shared" si="16"/>
        <v>0</v>
      </c>
      <c r="BH219" s="72">
        <f t="shared" si="17"/>
        <v>0</v>
      </c>
      <c r="BI219" s="72">
        <f t="shared" si="18"/>
        <v>0</v>
      </c>
      <c r="BJ219" s="18" t="s">
        <v>80</v>
      </c>
      <c r="BK219" s="72">
        <f t="shared" si="19"/>
        <v>0</v>
      </c>
      <c r="BL219" s="18" t="s">
        <v>207</v>
      </c>
      <c r="BM219" s="71" t="s">
        <v>377</v>
      </c>
    </row>
    <row r="220" spans="1:65" s="26" customFormat="1" ht="33.75">
      <c r="A220" s="23"/>
      <c r="B220" s="5"/>
      <c r="C220" s="141" t="s">
        <v>378</v>
      </c>
      <c r="D220" s="141" t="s">
        <v>129</v>
      </c>
      <c r="E220" s="142" t="s">
        <v>379</v>
      </c>
      <c r="F220" s="143" t="s">
        <v>380</v>
      </c>
      <c r="G220" s="144" t="s">
        <v>368</v>
      </c>
      <c r="H220" s="145">
        <v>40</v>
      </c>
      <c r="I220" s="6"/>
      <c r="J220" s="146">
        <f t="shared" si="10"/>
        <v>0</v>
      </c>
      <c r="K220" s="147"/>
      <c r="L220" s="5"/>
      <c r="M220" s="7"/>
      <c r="N220" s="67" t="s">
        <v>40</v>
      </c>
      <c r="O220" s="68"/>
      <c r="P220" s="69">
        <f t="shared" si="11"/>
        <v>0</v>
      </c>
      <c r="Q220" s="69">
        <v>0</v>
      </c>
      <c r="R220" s="69">
        <f t="shared" si="12"/>
        <v>0</v>
      </c>
      <c r="S220" s="69">
        <v>0.05</v>
      </c>
      <c r="T220" s="70">
        <f t="shared" si="13"/>
        <v>2</v>
      </c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R220" s="71" t="s">
        <v>207</v>
      </c>
      <c r="AT220" s="71" t="s">
        <v>129</v>
      </c>
      <c r="AU220" s="71" t="s">
        <v>82</v>
      </c>
      <c r="AY220" s="18" t="s">
        <v>127</v>
      </c>
      <c r="BE220" s="72">
        <f t="shared" si="14"/>
        <v>0</v>
      </c>
      <c r="BF220" s="72">
        <f t="shared" si="15"/>
        <v>0</v>
      </c>
      <c r="BG220" s="72">
        <f t="shared" si="16"/>
        <v>0</v>
      </c>
      <c r="BH220" s="72">
        <f t="shared" si="17"/>
        <v>0</v>
      </c>
      <c r="BI220" s="72">
        <f t="shared" si="18"/>
        <v>0</v>
      </c>
      <c r="BJ220" s="18" t="s">
        <v>80</v>
      </c>
      <c r="BK220" s="72">
        <f t="shared" si="19"/>
        <v>0</v>
      </c>
      <c r="BL220" s="18" t="s">
        <v>207</v>
      </c>
      <c r="BM220" s="71" t="s">
        <v>381</v>
      </c>
    </row>
    <row r="221" spans="1:65" s="26" customFormat="1" ht="33" customHeight="1">
      <c r="A221" s="23"/>
      <c r="B221" s="5"/>
      <c r="C221" s="141" t="s">
        <v>382</v>
      </c>
      <c r="D221" s="141" t="s">
        <v>129</v>
      </c>
      <c r="E221" s="142" t="s">
        <v>383</v>
      </c>
      <c r="F221" s="143" t="s">
        <v>384</v>
      </c>
      <c r="G221" s="144" t="s">
        <v>224</v>
      </c>
      <c r="H221" s="145">
        <v>1</v>
      </c>
      <c r="I221" s="6"/>
      <c r="J221" s="146">
        <f t="shared" si="10"/>
        <v>0</v>
      </c>
      <c r="K221" s="147"/>
      <c r="L221" s="5"/>
      <c r="M221" s="7"/>
      <c r="N221" s="67" t="s">
        <v>40</v>
      </c>
      <c r="O221" s="68"/>
      <c r="P221" s="69">
        <f t="shared" si="11"/>
        <v>0</v>
      </c>
      <c r="Q221" s="69">
        <v>0</v>
      </c>
      <c r="R221" s="69">
        <f t="shared" si="12"/>
        <v>0</v>
      </c>
      <c r="S221" s="69">
        <v>0.05</v>
      </c>
      <c r="T221" s="70">
        <f t="shared" si="13"/>
        <v>0.05</v>
      </c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R221" s="71" t="s">
        <v>207</v>
      </c>
      <c r="AT221" s="71" t="s">
        <v>129</v>
      </c>
      <c r="AU221" s="71" t="s">
        <v>82</v>
      </c>
      <c r="AY221" s="18" t="s">
        <v>127</v>
      </c>
      <c r="BE221" s="72">
        <f t="shared" si="14"/>
        <v>0</v>
      </c>
      <c r="BF221" s="72">
        <f t="shared" si="15"/>
        <v>0</v>
      </c>
      <c r="BG221" s="72">
        <f t="shared" si="16"/>
        <v>0</v>
      </c>
      <c r="BH221" s="72">
        <f t="shared" si="17"/>
        <v>0</v>
      </c>
      <c r="BI221" s="72">
        <f t="shared" si="18"/>
        <v>0</v>
      </c>
      <c r="BJ221" s="18" t="s">
        <v>80</v>
      </c>
      <c r="BK221" s="72">
        <f t="shared" si="19"/>
        <v>0</v>
      </c>
      <c r="BL221" s="18" t="s">
        <v>207</v>
      </c>
      <c r="BM221" s="71" t="s">
        <v>385</v>
      </c>
    </row>
    <row r="222" spans="1:65" s="26" customFormat="1" ht="33.75">
      <c r="A222" s="23"/>
      <c r="B222" s="5"/>
      <c r="C222" s="141" t="s">
        <v>386</v>
      </c>
      <c r="D222" s="141" t="s">
        <v>129</v>
      </c>
      <c r="E222" s="142" t="s">
        <v>387</v>
      </c>
      <c r="F222" s="143" t="s">
        <v>388</v>
      </c>
      <c r="G222" s="144" t="s">
        <v>224</v>
      </c>
      <c r="H222" s="145">
        <v>1</v>
      </c>
      <c r="I222" s="6"/>
      <c r="J222" s="146">
        <f t="shared" si="10"/>
        <v>0</v>
      </c>
      <c r="K222" s="147"/>
      <c r="L222" s="5"/>
      <c r="M222" s="7"/>
      <c r="N222" s="67" t="s">
        <v>40</v>
      </c>
      <c r="O222" s="68"/>
      <c r="P222" s="69">
        <f t="shared" si="11"/>
        <v>0</v>
      </c>
      <c r="Q222" s="69">
        <v>0</v>
      </c>
      <c r="R222" s="69">
        <f t="shared" si="12"/>
        <v>0</v>
      </c>
      <c r="S222" s="69">
        <v>0.05</v>
      </c>
      <c r="T222" s="70">
        <f t="shared" si="13"/>
        <v>0.05</v>
      </c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R222" s="71" t="s">
        <v>207</v>
      </c>
      <c r="AT222" s="71" t="s">
        <v>129</v>
      </c>
      <c r="AU222" s="71" t="s">
        <v>82</v>
      </c>
      <c r="AY222" s="18" t="s">
        <v>127</v>
      </c>
      <c r="BE222" s="72">
        <f t="shared" si="14"/>
        <v>0</v>
      </c>
      <c r="BF222" s="72">
        <f t="shared" si="15"/>
        <v>0</v>
      </c>
      <c r="BG222" s="72">
        <f t="shared" si="16"/>
        <v>0</v>
      </c>
      <c r="BH222" s="72">
        <f t="shared" si="17"/>
        <v>0</v>
      </c>
      <c r="BI222" s="72">
        <f t="shared" si="18"/>
        <v>0</v>
      </c>
      <c r="BJ222" s="18" t="s">
        <v>80</v>
      </c>
      <c r="BK222" s="72">
        <f t="shared" si="19"/>
        <v>0</v>
      </c>
      <c r="BL222" s="18" t="s">
        <v>207</v>
      </c>
      <c r="BM222" s="71" t="s">
        <v>389</v>
      </c>
    </row>
    <row r="223" spans="1:65" s="26" customFormat="1" ht="33.75">
      <c r="A223" s="23"/>
      <c r="B223" s="5"/>
      <c r="C223" s="141" t="s">
        <v>390</v>
      </c>
      <c r="D223" s="141" t="s">
        <v>129</v>
      </c>
      <c r="E223" s="142" t="s">
        <v>391</v>
      </c>
      <c r="F223" s="143" t="s">
        <v>392</v>
      </c>
      <c r="G223" s="144" t="s">
        <v>224</v>
      </c>
      <c r="H223" s="145">
        <v>1</v>
      </c>
      <c r="I223" s="6"/>
      <c r="J223" s="146">
        <f t="shared" si="10"/>
        <v>0</v>
      </c>
      <c r="K223" s="147"/>
      <c r="L223" s="5"/>
      <c r="M223" s="7"/>
      <c r="N223" s="67" t="s">
        <v>40</v>
      </c>
      <c r="O223" s="68"/>
      <c r="P223" s="69">
        <f t="shared" si="11"/>
        <v>0</v>
      </c>
      <c r="Q223" s="69">
        <v>0</v>
      </c>
      <c r="R223" s="69">
        <f t="shared" si="12"/>
        <v>0</v>
      </c>
      <c r="S223" s="69">
        <v>0.05</v>
      </c>
      <c r="T223" s="70">
        <f t="shared" si="13"/>
        <v>0.05</v>
      </c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R223" s="71" t="s">
        <v>207</v>
      </c>
      <c r="AT223" s="71" t="s">
        <v>129</v>
      </c>
      <c r="AU223" s="71" t="s">
        <v>82</v>
      </c>
      <c r="AY223" s="18" t="s">
        <v>127</v>
      </c>
      <c r="BE223" s="72">
        <f t="shared" si="14"/>
        <v>0</v>
      </c>
      <c r="BF223" s="72">
        <f t="shared" si="15"/>
        <v>0</v>
      </c>
      <c r="BG223" s="72">
        <f t="shared" si="16"/>
        <v>0</v>
      </c>
      <c r="BH223" s="72">
        <f t="shared" si="17"/>
        <v>0</v>
      </c>
      <c r="BI223" s="72">
        <f t="shared" si="18"/>
        <v>0</v>
      </c>
      <c r="BJ223" s="18" t="s">
        <v>80</v>
      </c>
      <c r="BK223" s="72">
        <f t="shared" si="19"/>
        <v>0</v>
      </c>
      <c r="BL223" s="18" t="s">
        <v>207</v>
      </c>
      <c r="BM223" s="71" t="s">
        <v>393</v>
      </c>
    </row>
    <row r="224" spans="1:65" s="26" customFormat="1" ht="22.5">
      <c r="A224" s="23"/>
      <c r="B224" s="5"/>
      <c r="C224" s="141" t="s">
        <v>394</v>
      </c>
      <c r="D224" s="141" t="s">
        <v>129</v>
      </c>
      <c r="E224" s="142" t="s">
        <v>395</v>
      </c>
      <c r="F224" s="143" t="s">
        <v>396</v>
      </c>
      <c r="G224" s="144" t="s">
        <v>224</v>
      </c>
      <c r="H224" s="145">
        <v>1</v>
      </c>
      <c r="I224" s="6"/>
      <c r="J224" s="146">
        <f t="shared" si="10"/>
        <v>0</v>
      </c>
      <c r="K224" s="147"/>
      <c r="L224" s="5"/>
      <c r="M224" s="7"/>
      <c r="N224" s="67" t="s">
        <v>40</v>
      </c>
      <c r="O224" s="68"/>
      <c r="P224" s="69">
        <f t="shared" si="11"/>
        <v>0</v>
      </c>
      <c r="Q224" s="69">
        <v>0</v>
      </c>
      <c r="R224" s="69">
        <f t="shared" si="12"/>
        <v>0</v>
      </c>
      <c r="S224" s="69">
        <v>0.05</v>
      </c>
      <c r="T224" s="70">
        <f t="shared" si="13"/>
        <v>0.05</v>
      </c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R224" s="71" t="s">
        <v>207</v>
      </c>
      <c r="AT224" s="71" t="s">
        <v>129</v>
      </c>
      <c r="AU224" s="71" t="s">
        <v>82</v>
      </c>
      <c r="AY224" s="18" t="s">
        <v>127</v>
      </c>
      <c r="BE224" s="72">
        <f t="shared" si="14"/>
        <v>0</v>
      </c>
      <c r="BF224" s="72">
        <f t="shared" si="15"/>
        <v>0</v>
      </c>
      <c r="BG224" s="72">
        <f t="shared" si="16"/>
        <v>0</v>
      </c>
      <c r="BH224" s="72">
        <f t="shared" si="17"/>
        <v>0</v>
      </c>
      <c r="BI224" s="72">
        <f t="shared" si="18"/>
        <v>0</v>
      </c>
      <c r="BJ224" s="18" t="s">
        <v>80</v>
      </c>
      <c r="BK224" s="72">
        <f t="shared" si="19"/>
        <v>0</v>
      </c>
      <c r="BL224" s="18" t="s">
        <v>207</v>
      </c>
      <c r="BM224" s="71" t="s">
        <v>397</v>
      </c>
    </row>
    <row r="225" spans="1:65" s="26" customFormat="1" ht="33.75">
      <c r="A225" s="23"/>
      <c r="B225" s="5"/>
      <c r="C225" s="141" t="s">
        <v>398</v>
      </c>
      <c r="D225" s="141" t="s">
        <v>129</v>
      </c>
      <c r="E225" s="142" t="s">
        <v>399</v>
      </c>
      <c r="F225" s="143" t="s">
        <v>400</v>
      </c>
      <c r="G225" s="144" t="s">
        <v>224</v>
      </c>
      <c r="H225" s="145">
        <v>1</v>
      </c>
      <c r="I225" s="6"/>
      <c r="J225" s="146">
        <f t="shared" si="10"/>
        <v>0</v>
      </c>
      <c r="K225" s="147"/>
      <c r="L225" s="5"/>
      <c r="M225" s="7"/>
      <c r="N225" s="67" t="s">
        <v>40</v>
      </c>
      <c r="O225" s="68"/>
      <c r="P225" s="69">
        <f t="shared" si="11"/>
        <v>0</v>
      </c>
      <c r="Q225" s="69">
        <v>0</v>
      </c>
      <c r="R225" s="69">
        <f t="shared" si="12"/>
        <v>0</v>
      </c>
      <c r="S225" s="69">
        <v>0.05</v>
      </c>
      <c r="T225" s="70">
        <f t="shared" si="13"/>
        <v>0.05</v>
      </c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R225" s="71" t="s">
        <v>207</v>
      </c>
      <c r="AT225" s="71" t="s">
        <v>129</v>
      </c>
      <c r="AU225" s="71" t="s">
        <v>82</v>
      </c>
      <c r="AY225" s="18" t="s">
        <v>127</v>
      </c>
      <c r="BE225" s="72">
        <f t="shared" si="14"/>
        <v>0</v>
      </c>
      <c r="BF225" s="72">
        <f t="shared" si="15"/>
        <v>0</v>
      </c>
      <c r="BG225" s="72">
        <f t="shared" si="16"/>
        <v>0</v>
      </c>
      <c r="BH225" s="72">
        <f t="shared" si="17"/>
        <v>0</v>
      </c>
      <c r="BI225" s="72">
        <f t="shared" si="18"/>
        <v>0</v>
      </c>
      <c r="BJ225" s="18" t="s">
        <v>80</v>
      </c>
      <c r="BK225" s="72">
        <f t="shared" si="19"/>
        <v>0</v>
      </c>
      <c r="BL225" s="18" t="s">
        <v>207</v>
      </c>
      <c r="BM225" s="71" t="s">
        <v>401</v>
      </c>
    </row>
    <row r="226" spans="1:65" s="26" customFormat="1" ht="22.5">
      <c r="A226" s="23"/>
      <c r="B226" s="5"/>
      <c r="C226" s="141" t="s">
        <v>402</v>
      </c>
      <c r="D226" s="141" t="s">
        <v>129</v>
      </c>
      <c r="E226" s="142" t="s">
        <v>403</v>
      </c>
      <c r="F226" s="143" t="s">
        <v>404</v>
      </c>
      <c r="G226" s="144" t="s">
        <v>285</v>
      </c>
      <c r="H226" s="11"/>
      <c r="I226" s="6"/>
      <c r="J226" s="146">
        <f t="shared" si="10"/>
        <v>0</v>
      </c>
      <c r="K226" s="147" t="s">
        <v>133</v>
      </c>
      <c r="L226" s="5"/>
      <c r="M226" s="7"/>
      <c r="N226" s="67" t="s">
        <v>40</v>
      </c>
      <c r="O226" s="68"/>
      <c r="P226" s="69">
        <f t="shared" si="11"/>
        <v>0</v>
      </c>
      <c r="Q226" s="69">
        <v>0</v>
      </c>
      <c r="R226" s="69">
        <f t="shared" si="12"/>
        <v>0</v>
      </c>
      <c r="S226" s="69">
        <v>0</v>
      </c>
      <c r="T226" s="70">
        <f t="shared" si="13"/>
        <v>0</v>
      </c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R226" s="71" t="s">
        <v>207</v>
      </c>
      <c r="AT226" s="71" t="s">
        <v>129</v>
      </c>
      <c r="AU226" s="71" t="s">
        <v>82</v>
      </c>
      <c r="AY226" s="18" t="s">
        <v>127</v>
      </c>
      <c r="BE226" s="72">
        <f t="shared" si="14"/>
        <v>0</v>
      </c>
      <c r="BF226" s="72">
        <f t="shared" si="15"/>
        <v>0</v>
      </c>
      <c r="BG226" s="72">
        <f t="shared" si="16"/>
        <v>0</v>
      </c>
      <c r="BH226" s="72">
        <f t="shared" si="17"/>
        <v>0</v>
      </c>
      <c r="BI226" s="72">
        <f t="shared" si="18"/>
        <v>0</v>
      </c>
      <c r="BJ226" s="18" t="s">
        <v>80</v>
      </c>
      <c r="BK226" s="72">
        <f t="shared" si="19"/>
        <v>0</v>
      </c>
      <c r="BL226" s="18" t="s">
        <v>207</v>
      </c>
      <c r="BM226" s="71" t="s">
        <v>405</v>
      </c>
    </row>
    <row r="227" spans="1:65" s="4" customFormat="1" ht="22.9" customHeight="1">
      <c r="B227" s="59"/>
      <c r="C227" s="135"/>
      <c r="D227" s="136" t="s">
        <v>74</v>
      </c>
      <c r="E227" s="136" t="s">
        <v>406</v>
      </c>
      <c r="F227" s="136" t="s">
        <v>407</v>
      </c>
      <c r="G227" s="135"/>
      <c r="H227" s="135"/>
      <c r="J227" s="140">
        <f>BK227</f>
        <v>0</v>
      </c>
      <c r="K227" s="135"/>
      <c r="L227" s="59"/>
      <c r="M227" s="61"/>
      <c r="N227" s="62"/>
      <c r="O227" s="62"/>
      <c r="P227" s="63">
        <f>SUM(P228:P230)</f>
        <v>0</v>
      </c>
      <c r="Q227" s="62"/>
      <c r="R227" s="63">
        <f>SUM(R228:R230)</f>
        <v>0</v>
      </c>
      <c r="S227" s="62"/>
      <c r="T227" s="64">
        <f>SUM(T228:T230)</f>
        <v>0.53452999999999995</v>
      </c>
      <c r="AR227" s="60" t="s">
        <v>82</v>
      </c>
      <c r="AT227" s="65" t="s">
        <v>74</v>
      </c>
      <c r="AU227" s="65" t="s">
        <v>80</v>
      </c>
      <c r="AY227" s="60" t="s">
        <v>127</v>
      </c>
      <c r="BK227" s="66">
        <f>SUM(BK228:BK230)</f>
        <v>0</v>
      </c>
    </row>
    <row r="228" spans="1:65" s="26" customFormat="1" ht="22.5">
      <c r="A228" s="23"/>
      <c r="B228" s="5"/>
      <c r="C228" s="141" t="s">
        <v>408</v>
      </c>
      <c r="D228" s="141" t="s">
        <v>129</v>
      </c>
      <c r="E228" s="142" t="s">
        <v>409</v>
      </c>
      <c r="F228" s="143" t="s">
        <v>410</v>
      </c>
      <c r="G228" s="144" t="s">
        <v>146</v>
      </c>
      <c r="H228" s="145">
        <v>6.3</v>
      </c>
      <c r="I228" s="6"/>
      <c r="J228" s="146">
        <f>ROUND(I228*H228,2)</f>
        <v>0</v>
      </c>
      <c r="K228" s="147" t="s">
        <v>133</v>
      </c>
      <c r="L228" s="5"/>
      <c r="M228" s="7"/>
      <c r="N228" s="67" t="s">
        <v>40</v>
      </c>
      <c r="O228" s="68"/>
      <c r="P228" s="69">
        <f>O228*H228</f>
        <v>0</v>
      </c>
      <c r="Q228" s="69">
        <v>0</v>
      </c>
      <c r="R228" s="69">
        <f>Q228*H228</f>
        <v>0</v>
      </c>
      <c r="S228" s="69">
        <v>1.23E-2</v>
      </c>
      <c r="T228" s="70">
        <f>S228*H228</f>
        <v>7.7490000000000003E-2</v>
      </c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R228" s="71" t="s">
        <v>207</v>
      </c>
      <c r="AT228" s="71" t="s">
        <v>129</v>
      </c>
      <c r="AU228" s="71" t="s">
        <v>82</v>
      </c>
      <c r="AY228" s="18" t="s">
        <v>127</v>
      </c>
      <c r="BE228" s="72">
        <f>IF(N228="základní",J228,0)</f>
        <v>0</v>
      </c>
      <c r="BF228" s="72">
        <f>IF(N228="snížená",J228,0)</f>
        <v>0</v>
      </c>
      <c r="BG228" s="72">
        <f>IF(N228="zákl. přenesená",J228,0)</f>
        <v>0</v>
      </c>
      <c r="BH228" s="72">
        <f>IF(N228="sníž. přenesená",J228,0)</f>
        <v>0</v>
      </c>
      <c r="BI228" s="72">
        <f>IF(N228="nulová",J228,0)</f>
        <v>0</v>
      </c>
      <c r="BJ228" s="18" t="s">
        <v>80</v>
      </c>
      <c r="BK228" s="72">
        <f>ROUND(I228*H228,2)</f>
        <v>0</v>
      </c>
      <c r="BL228" s="18" t="s">
        <v>207</v>
      </c>
      <c r="BM228" s="71" t="s">
        <v>411</v>
      </c>
    </row>
    <row r="229" spans="1:65" s="26" customFormat="1" ht="22.5">
      <c r="A229" s="23"/>
      <c r="B229" s="5"/>
      <c r="C229" s="141" t="s">
        <v>412</v>
      </c>
      <c r="D229" s="141" t="s">
        <v>129</v>
      </c>
      <c r="E229" s="142" t="s">
        <v>413</v>
      </c>
      <c r="F229" s="143" t="s">
        <v>414</v>
      </c>
      <c r="G229" s="144" t="s">
        <v>146</v>
      </c>
      <c r="H229" s="145">
        <v>3.8</v>
      </c>
      <c r="I229" s="6"/>
      <c r="J229" s="146">
        <f>ROUND(I229*H229,2)</f>
        <v>0</v>
      </c>
      <c r="K229" s="147" t="s">
        <v>133</v>
      </c>
      <c r="L229" s="5"/>
      <c r="M229" s="7"/>
      <c r="N229" s="67" t="s">
        <v>40</v>
      </c>
      <c r="O229" s="68"/>
      <c r="P229" s="69">
        <f>O229*H229</f>
        <v>0</v>
      </c>
      <c r="Q229" s="69">
        <v>0</v>
      </c>
      <c r="R229" s="69">
        <f>Q229*H229</f>
        <v>0</v>
      </c>
      <c r="S229" s="69">
        <v>8.8000000000000005E-3</v>
      </c>
      <c r="T229" s="70">
        <f>S229*H229</f>
        <v>3.3439999999999998E-2</v>
      </c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R229" s="71" t="s">
        <v>207</v>
      </c>
      <c r="AT229" s="71" t="s">
        <v>129</v>
      </c>
      <c r="AU229" s="71" t="s">
        <v>82</v>
      </c>
      <c r="AY229" s="18" t="s">
        <v>127</v>
      </c>
      <c r="BE229" s="72">
        <f>IF(N229="základní",J229,0)</f>
        <v>0</v>
      </c>
      <c r="BF229" s="72">
        <f>IF(N229="snížená",J229,0)</f>
        <v>0</v>
      </c>
      <c r="BG229" s="72">
        <f>IF(N229="zákl. přenesená",J229,0)</f>
        <v>0</v>
      </c>
      <c r="BH229" s="72">
        <f>IF(N229="sníž. přenesená",J229,0)</f>
        <v>0</v>
      </c>
      <c r="BI229" s="72">
        <f>IF(N229="nulová",J229,0)</f>
        <v>0</v>
      </c>
      <c r="BJ229" s="18" t="s">
        <v>80</v>
      </c>
      <c r="BK229" s="72">
        <f>ROUND(I229*H229,2)</f>
        <v>0</v>
      </c>
      <c r="BL229" s="18" t="s">
        <v>207</v>
      </c>
      <c r="BM229" s="71" t="s">
        <v>415</v>
      </c>
    </row>
    <row r="230" spans="1:65" s="26" customFormat="1" ht="21.75" customHeight="1">
      <c r="A230" s="23"/>
      <c r="B230" s="5"/>
      <c r="C230" s="141" t="s">
        <v>416</v>
      </c>
      <c r="D230" s="141" t="s">
        <v>129</v>
      </c>
      <c r="E230" s="142" t="s">
        <v>417</v>
      </c>
      <c r="F230" s="143" t="s">
        <v>418</v>
      </c>
      <c r="G230" s="144" t="s">
        <v>132</v>
      </c>
      <c r="H230" s="145">
        <v>12</v>
      </c>
      <c r="I230" s="6"/>
      <c r="J230" s="146">
        <f>ROUND(I230*H230,2)</f>
        <v>0</v>
      </c>
      <c r="K230" s="147" t="s">
        <v>133</v>
      </c>
      <c r="L230" s="5"/>
      <c r="M230" s="7"/>
      <c r="N230" s="67" t="s">
        <v>40</v>
      </c>
      <c r="O230" s="68"/>
      <c r="P230" s="69">
        <f>O230*H230</f>
        <v>0</v>
      </c>
      <c r="Q230" s="69">
        <v>0</v>
      </c>
      <c r="R230" s="69">
        <f>Q230*H230</f>
        <v>0</v>
      </c>
      <c r="S230" s="69">
        <v>3.5299999999999998E-2</v>
      </c>
      <c r="T230" s="70">
        <f>S230*H230</f>
        <v>0.42359999999999998</v>
      </c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R230" s="71" t="s">
        <v>207</v>
      </c>
      <c r="AT230" s="71" t="s">
        <v>129</v>
      </c>
      <c r="AU230" s="71" t="s">
        <v>82</v>
      </c>
      <c r="AY230" s="18" t="s">
        <v>127</v>
      </c>
      <c r="BE230" s="72">
        <f>IF(N230="základní",J230,0)</f>
        <v>0</v>
      </c>
      <c r="BF230" s="72">
        <f>IF(N230="snížená",J230,0)</f>
        <v>0</v>
      </c>
      <c r="BG230" s="72">
        <f>IF(N230="zákl. přenesená",J230,0)</f>
        <v>0</v>
      </c>
      <c r="BH230" s="72">
        <f>IF(N230="sníž. přenesená",J230,0)</f>
        <v>0</v>
      </c>
      <c r="BI230" s="72">
        <f>IF(N230="nulová",J230,0)</f>
        <v>0</v>
      </c>
      <c r="BJ230" s="18" t="s">
        <v>80</v>
      </c>
      <c r="BK230" s="72">
        <f>ROUND(I230*H230,2)</f>
        <v>0</v>
      </c>
      <c r="BL230" s="18" t="s">
        <v>207</v>
      </c>
      <c r="BM230" s="71" t="s">
        <v>419</v>
      </c>
    </row>
    <row r="231" spans="1:65" s="4" customFormat="1" ht="22.9" customHeight="1">
      <c r="B231" s="59"/>
      <c r="C231" s="135"/>
      <c r="D231" s="136" t="s">
        <v>74</v>
      </c>
      <c r="E231" s="136" t="s">
        <v>420</v>
      </c>
      <c r="F231" s="136" t="s">
        <v>421</v>
      </c>
      <c r="G231" s="135"/>
      <c r="H231" s="135"/>
      <c r="J231" s="140">
        <f>BK231</f>
        <v>0</v>
      </c>
      <c r="K231" s="135"/>
      <c r="L231" s="59"/>
      <c r="M231" s="61"/>
      <c r="N231" s="62"/>
      <c r="O231" s="62"/>
      <c r="P231" s="63">
        <f>SUM(P232:P240)</f>
        <v>0</v>
      </c>
      <c r="Q231" s="62"/>
      <c r="R231" s="63">
        <f>SUM(R232:R240)</f>
        <v>0.85450886999999986</v>
      </c>
      <c r="S231" s="62"/>
      <c r="T231" s="64">
        <f>SUM(T232:T240)</f>
        <v>0</v>
      </c>
      <c r="AR231" s="60" t="s">
        <v>82</v>
      </c>
      <c r="AT231" s="65" t="s">
        <v>74</v>
      </c>
      <c r="AU231" s="65" t="s">
        <v>80</v>
      </c>
      <c r="AY231" s="60" t="s">
        <v>127</v>
      </c>
      <c r="BK231" s="66">
        <f>SUM(BK232:BK240)</f>
        <v>0</v>
      </c>
    </row>
    <row r="232" spans="1:65" s="26" customFormat="1" ht="33" customHeight="1">
      <c r="A232" s="23"/>
      <c r="B232" s="5"/>
      <c r="C232" s="141" t="s">
        <v>422</v>
      </c>
      <c r="D232" s="141" t="s">
        <v>129</v>
      </c>
      <c r="E232" s="142" t="s">
        <v>423</v>
      </c>
      <c r="F232" s="143" t="s">
        <v>424</v>
      </c>
      <c r="G232" s="144" t="s">
        <v>132</v>
      </c>
      <c r="H232" s="145">
        <v>6.3</v>
      </c>
      <c r="I232" s="6"/>
      <c r="J232" s="146">
        <f>ROUND(I232*H232,2)</f>
        <v>0</v>
      </c>
      <c r="K232" s="147"/>
      <c r="L232" s="5"/>
      <c r="M232" s="7"/>
      <c r="N232" s="67" t="s">
        <v>40</v>
      </c>
      <c r="O232" s="68"/>
      <c r="P232" s="69">
        <f>O232*H232</f>
        <v>0</v>
      </c>
      <c r="Q232" s="69">
        <v>6.6500000000000004E-2</v>
      </c>
      <c r="R232" s="69">
        <f>Q232*H232</f>
        <v>0.41894999999999999</v>
      </c>
      <c r="S232" s="69">
        <v>0</v>
      </c>
      <c r="T232" s="70">
        <f>S232*H232</f>
        <v>0</v>
      </c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R232" s="71" t="s">
        <v>207</v>
      </c>
      <c r="AT232" s="71" t="s">
        <v>129</v>
      </c>
      <c r="AU232" s="71" t="s">
        <v>82</v>
      </c>
      <c r="AY232" s="18" t="s">
        <v>127</v>
      </c>
      <c r="BE232" s="72">
        <f>IF(N232="základní",J232,0)</f>
        <v>0</v>
      </c>
      <c r="BF232" s="72">
        <f>IF(N232="snížená",J232,0)</f>
        <v>0</v>
      </c>
      <c r="BG232" s="72">
        <f>IF(N232="zákl. přenesená",J232,0)</f>
        <v>0</v>
      </c>
      <c r="BH232" s="72">
        <f>IF(N232="sníž. přenesená",J232,0)</f>
        <v>0</v>
      </c>
      <c r="BI232" s="72">
        <f>IF(N232="nulová",J232,0)</f>
        <v>0</v>
      </c>
      <c r="BJ232" s="18" t="s">
        <v>80</v>
      </c>
      <c r="BK232" s="72">
        <f>ROUND(I232*H232,2)</f>
        <v>0</v>
      </c>
      <c r="BL232" s="18" t="s">
        <v>207</v>
      </c>
      <c r="BM232" s="71" t="s">
        <v>425</v>
      </c>
    </row>
    <row r="233" spans="1:65" s="8" customFormat="1">
      <c r="B233" s="73"/>
      <c r="C233" s="148"/>
      <c r="D233" s="149" t="s">
        <v>141</v>
      </c>
      <c r="E233" s="150"/>
      <c r="F233" s="151" t="s">
        <v>426</v>
      </c>
      <c r="G233" s="148"/>
      <c r="H233" s="152">
        <v>6.3</v>
      </c>
      <c r="J233" s="148"/>
      <c r="K233" s="148"/>
      <c r="L233" s="73"/>
      <c r="M233" s="75"/>
      <c r="N233" s="76"/>
      <c r="O233" s="76"/>
      <c r="P233" s="76"/>
      <c r="Q233" s="76"/>
      <c r="R233" s="76"/>
      <c r="S233" s="76"/>
      <c r="T233" s="77"/>
      <c r="AT233" s="74" t="s">
        <v>141</v>
      </c>
      <c r="AU233" s="74" t="s">
        <v>82</v>
      </c>
      <c r="AV233" s="8" t="s">
        <v>82</v>
      </c>
      <c r="AW233" s="8" t="s">
        <v>31</v>
      </c>
      <c r="AX233" s="8" t="s">
        <v>80</v>
      </c>
      <c r="AY233" s="74" t="s">
        <v>127</v>
      </c>
    </row>
    <row r="234" spans="1:65" s="26" customFormat="1" ht="22.5">
      <c r="A234" s="23"/>
      <c r="B234" s="5"/>
      <c r="C234" s="141" t="s">
        <v>427</v>
      </c>
      <c r="D234" s="141" t="s">
        <v>129</v>
      </c>
      <c r="E234" s="142" t="s">
        <v>428</v>
      </c>
      <c r="F234" s="143" t="s">
        <v>429</v>
      </c>
      <c r="G234" s="144" t="s">
        <v>132</v>
      </c>
      <c r="H234" s="145">
        <v>3.927</v>
      </c>
      <c r="I234" s="6"/>
      <c r="J234" s="146">
        <f>ROUND(I234*H234,2)</f>
        <v>0</v>
      </c>
      <c r="K234" s="147" t="s">
        <v>133</v>
      </c>
      <c r="L234" s="5"/>
      <c r="M234" s="7"/>
      <c r="N234" s="67" t="s">
        <v>40</v>
      </c>
      <c r="O234" s="68"/>
      <c r="P234" s="69">
        <f>O234*H234</f>
        <v>0</v>
      </c>
      <c r="Q234" s="69">
        <v>4.8809999999999999E-2</v>
      </c>
      <c r="R234" s="69">
        <f>Q234*H234</f>
        <v>0.19167687</v>
      </c>
      <c r="S234" s="69">
        <v>0</v>
      </c>
      <c r="T234" s="70">
        <f>S234*H234</f>
        <v>0</v>
      </c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R234" s="71" t="s">
        <v>207</v>
      </c>
      <c r="AT234" s="71" t="s">
        <v>129</v>
      </c>
      <c r="AU234" s="71" t="s">
        <v>82</v>
      </c>
      <c r="AY234" s="18" t="s">
        <v>127</v>
      </c>
      <c r="BE234" s="72">
        <f>IF(N234="základní",J234,0)</f>
        <v>0</v>
      </c>
      <c r="BF234" s="72">
        <f>IF(N234="snížená",J234,0)</f>
        <v>0</v>
      </c>
      <c r="BG234" s="72">
        <f>IF(N234="zákl. přenesená",J234,0)</f>
        <v>0</v>
      </c>
      <c r="BH234" s="72">
        <f>IF(N234="sníž. přenesená",J234,0)</f>
        <v>0</v>
      </c>
      <c r="BI234" s="72">
        <f>IF(N234="nulová",J234,0)</f>
        <v>0</v>
      </c>
      <c r="BJ234" s="18" t="s">
        <v>80</v>
      </c>
      <c r="BK234" s="72">
        <f>ROUND(I234*H234,2)</f>
        <v>0</v>
      </c>
      <c r="BL234" s="18" t="s">
        <v>207</v>
      </c>
      <c r="BM234" s="71" t="s">
        <v>430</v>
      </c>
    </row>
    <row r="235" spans="1:65" s="8" customFormat="1">
      <c r="B235" s="73"/>
      <c r="C235" s="148"/>
      <c r="D235" s="149" t="s">
        <v>141</v>
      </c>
      <c r="E235" s="150"/>
      <c r="F235" s="151" t="s">
        <v>431</v>
      </c>
      <c r="G235" s="148"/>
      <c r="H235" s="152">
        <v>3.927</v>
      </c>
      <c r="J235" s="148"/>
      <c r="K235" s="148"/>
      <c r="L235" s="73"/>
      <c r="M235" s="75"/>
      <c r="N235" s="76"/>
      <c r="O235" s="76"/>
      <c r="P235" s="76"/>
      <c r="Q235" s="76"/>
      <c r="R235" s="76"/>
      <c r="S235" s="76"/>
      <c r="T235" s="77"/>
      <c r="AT235" s="74" t="s">
        <v>141</v>
      </c>
      <c r="AU235" s="74" t="s">
        <v>82</v>
      </c>
      <c r="AV235" s="8" t="s">
        <v>82</v>
      </c>
      <c r="AW235" s="8" t="s">
        <v>31</v>
      </c>
      <c r="AX235" s="8" t="s">
        <v>80</v>
      </c>
      <c r="AY235" s="74" t="s">
        <v>127</v>
      </c>
    </row>
    <row r="236" spans="1:65" s="26" customFormat="1" ht="22.5">
      <c r="A236" s="23"/>
      <c r="B236" s="5"/>
      <c r="C236" s="141" t="s">
        <v>432</v>
      </c>
      <c r="D236" s="141" t="s">
        <v>129</v>
      </c>
      <c r="E236" s="142" t="s">
        <v>433</v>
      </c>
      <c r="F236" s="143" t="s">
        <v>434</v>
      </c>
      <c r="G236" s="144" t="s">
        <v>146</v>
      </c>
      <c r="H236" s="145">
        <v>3.3</v>
      </c>
      <c r="I236" s="6"/>
      <c r="J236" s="146">
        <f>ROUND(I236*H236,2)</f>
        <v>0</v>
      </c>
      <c r="K236" s="147" t="s">
        <v>133</v>
      </c>
      <c r="L236" s="5"/>
      <c r="M236" s="7"/>
      <c r="N236" s="67" t="s">
        <v>40</v>
      </c>
      <c r="O236" s="68"/>
      <c r="P236" s="69">
        <f>O236*H236</f>
        <v>0</v>
      </c>
      <c r="Q236" s="69">
        <v>1.354E-2</v>
      </c>
      <c r="R236" s="69">
        <f>Q236*H236</f>
        <v>4.4681999999999999E-2</v>
      </c>
      <c r="S236" s="69">
        <v>0</v>
      </c>
      <c r="T236" s="70">
        <f>S236*H236</f>
        <v>0</v>
      </c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R236" s="71" t="s">
        <v>207</v>
      </c>
      <c r="AT236" s="71" t="s">
        <v>129</v>
      </c>
      <c r="AU236" s="71" t="s">
        <v>82</v>
      </c>
      <c r="AY236" s="18" t="s">
        <v>127</v>
      </c>
      <c r="BE236" s="72">
        <f>IF(N236="základní",J236,0)</f>
        <v>0</v>
      </c>
      <c r="BF236" s="72">
        <f>IF(N236="snížená",J236,0)</f>
        <v>0</v>
      </c>
      <c r="BG236" s="72">
        <f>IF(N236="zákl. přenesená",J236,0)</f>
        <v>0</v>
      </c>
      <c r="BH236" s="72">
        <f>IF(N236="sníž. přenesená",J236,0)</f>
        <v>0</v>
      </c>
      <c r="BI236" s="72">
        <f>IF(N236="nulová",J236,0)</f>
        <v>0</v>
      </c>
      <c r="BJ236" s="18" t="s">
        <v>80</v>
      </c>
      <c r="BK236" s="72">
        <f>ROUND(I236*H236,2)</f>
        <v>0</v>
      </c>
      <c r="BL236" s="18" t="s">
        <v>207</v>
      </c>
      <c r="BM236" s="71" t="s">
        <v>435</v>
      </c>
    </row>
    <row r="237" spans="1:65" s="8" customFormat="1">
      <c r="B237" s="73"/>
      <c r="C237" s="148"/>
      <c r="D237" s="149" t="s">
        <v>141</v>
      </c>
      <c r="E237" s="150"/>
      <c r="F237" s="151" t="s">
        <v>436</v>
      </c>
      <c r="G237" s="148"/>
      <c r="H237" s="152">
        <v>3.3</v>
      </c>
      <c r="J237" s="148"/>
      <c r="K237" s="148"/>
      <c r="L237" s="73"/>
      <c r="M237" s="75"/>
      <c r="N237" s="76"/>
      <c r="O237" s="76"/>
      <c r="P237" s="76"/>
      <c r="Q237" s="76"/>
      <c r="R237" s="76"/>
      <c r="S237" s="76"/>
      <c r="T237" s="77"/>
      <c r="AT237" s="74" t="s">
        <v>141</v>
      </c>
      <c r="AU237" s="74" t="s">
        <v>82</v>
      </c>
      <c r="AV237" s="8" t="s">
        <v>82</v>
      </c>
      <c r="AW237" s="8" t="s">
        <v>31</v>
      </c>
      <c r="AX237" s="8" t="s">
        <v>80</v>
      </c>
      <c r="AY237" s="74" t="s">
        <v>127</v>
      </c>
    </row>
    <row r="238" spans="1:65" s="26" customFormat="1" ht="22.5">
      <c r="A238" s="23"/>
      <c r="B238" s="5"/>
      <c r="C238" s="141" t="s">
        <v>437</v>
      </c>
      <c r="D238" s="141" t="s">
        <v>129</v>
      </c>
      <c r="E238" s="142" t="s">
        <v>438</v>
      </c>
      <c r="F238" s="143" t="s">
        <v>439</v>
      </c>
      <c r="G238" s="144" t="s">
        <v>132</v>
      </c>
      <c r="H238" s="145">
        <v>12</v>
      </c>
      <c r="I238" s="6"/>
      <c r="J238" s="146">
        <f>ROUND(I238*H238,2)</f>
        <v>0</v>
      </c>
      <c r="K238" s="147" t="s">
        <v>133</v>
      </c>
      <c r="L238" s="5"/>
      <c r="M238" s="7"/>
      <c r="N238" s="67" t="s">
        <v>40</v>
      </c>
      <c r="O238" s="68"/>
      <c r="P238" s="69">
        <f>O238*H238</f>
        <v>0</v>
      </c>
      <c r="Q238" s="69">
        <v>1.66E-2</v>
      </c>
      <c r="R238" s="69">
        <f>Q238*H238</f>
        <v>0.19919999999999999</v>
      </c>
      <c r="S238" s="69">
        <v>0</v>
      </c>
      <c r="T238" s="70">
        <f>S238*H238</f>
        <v>0</v>
      </c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R238" s="71" t="s">
        <v>207</v>
      </c>
      <c r="AT238" s="71" t="s">
        <v>129</v>
      </c>
      <c r="AU238" s="71" t="s">
        <v>82</v>
      </c>
      <c r="AY238" s="18" t="s">
        <v>127</v>
      </c>
      <c r="BE238" s="72">
        <f>IF(N238="základní",J238,0)</f>
        <v>0</v>
      </c>
      <c r="BF238" s="72">
        <f>IF(N238="snížená",J238,0)</f>
        <v>0</v>
      </c>
      <c r="BG238" s="72">
        <f>IF(N238="zákl. přenesená",J238,0)</f>
        <v>0</v>
      </c>
      <c r="BH238" s="72">
        <f>IF(N238="sníž. přenesená",J238,0)</f>
        <v>0</v>
      </c>
      <c r="BI238" s="72">
        <f>IF(N238="nulová",J238,0)</f>
        <v>0</v>
      </c>
      <c r="BJ238" s="18" t="s">
        <v>80</v>
      </c>
      <c r="BK238" s="72">
        <f>ROUND(I238*H238,2)</f>
        <v>0</v>
      </c>
      <c r="BL238" s="18" t="s">
        <v>207</v>
      </c>
      <c r="BM238" s="71" t="s">
        <v>440</v>
      </c>
    </row>
    <row r="239" spans="1:65" s="8" customFormat="1">
      <c r="B239" s="73"/>
      <c r="C239" s="148"/>
      <c r="D239" s="149" t="s">
        <v>141</v>
      </c>
      <c r="E239" s="150"/>
      <c r="F239" s="151" t="s">
        <v>441</v>
      </c>
      <c r="G239" s="148"/>
      <c r="H239" s="152">
        <v>12</v>
      </c>
      <c r="J239" s="148"/>
      <c r="K239" s="148"/>
      <c r="L239" s="73"/>
      <c r="M239" s="75"/>
      <c r="N239" s="76"/>
      <c r="O239" s="76"/>
      <c r="P239" s="76"/>
      <c r="Q239" s="76"/>
      <c r="R239" s="76"/>
      <c r="S239" s="76"/>
      <c r="T239" s="77"/>
      <c r="AT239" s="74" t="s">
        <v>141</v>
      </c>
      <c r="AU239" s="74" t="s">
        <v>82</v>
      </c>
      <c r="AV239" s="8" t="s">
        <v>82</v>
      </c>
      <c r="AW239" s="8" t="s">
        <v>31</v>
      </c>
      <c r="AX239" s="8" t="s">
        <v>80</v>
      </c>
      <c r="AY239" s="74" t="s">
        <v>127</v>
      </c>
    </row>
    <row r="240" spans="1:65" s="26" customFormat="1" ht="22.5">
      <c r="A240" s="23"/>
      <c r="B240" s="5"/>
      <c r="C240" s="141" t="s">
        <v>442</v>
      </c>
      <c r="D240" s="141" t="s">
        <v>129</v>
      </c>
      <c r="E240" s="142" t="s">
        <v>443</v>
      </c>
      <c r="F240" s="143" t="s">
        <v>444</v>
      </c>
      <c r="G240" s="144" t="s">
        <v>192</v>
      </c>
      <c r="H240" s="145">
        <v>0.85499999999999998</v>
      </c>
      <c r="I240" s="6"/>
      <c r="J240" s="146">
        <f>ROUND(I240*H240,2)</f>
        <v>0</v>
      </c>
      <c r="K240" s="147" t="s">
        <v>133</v>
      </c>
      <c r="L240" s="5"/>
      <c r="M240" s="7"/>
      <c r="N240" s="67" t="s">
        <v>40</v>
      </c>
      <c r="O240" s="68"/>
      <c r="P240" s="69">
        <f>O240*H240</f>
        <v>0</v>
      </c>
      <c r="Q240" s="69">
        <v>0</v>
      </c>
      <c r="R240" s="69">
        <f>Q240*H240</f>
        <v>0</v>
      </c>
      <c r="S240" s="69">
        <v>0</v>
      </c>
      <c r="T240" s="70">
        <f>S240*H240</f>
        <v>0</v>
      </c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R240" s="71" t="s">
        <v>207</v>
      </c>
      <c r="AT240" s="71" t="s">
        <v>129</v>
      </c>
      <c r="AU240" s="71" t="s">
        <v>82</v>
      </c>
      <c r="AY240" s="18" t="s">
        <v>127</v>
      </c>
      <c r="BE240" s="72">
        <f>IF(N240="základní",J240,0)</f>
        <v>0</v>
      </c>
      <c r="BF240" s="72">
        <f>IF(N240="snížená",J240,0)</f>
        <v>0</v>
      </c>
      <c r="BG240" s="72">
        <f>IF(N240="zákl. přenesená",J240,0)</f>
        <v>0</v>
      </c>
      <c r="BH240" s="72">
        <f>IF(N240="sníž. přenesená",J240,0)</f>
        <v>0</v>
      </c>
      <c r="BI240" s="72">
        <f>IF(N240="nulová",J240,0)</f>
        <v>0</v>
      </c>
      <c r="BJ240" s="18" t="s">
        <v>80</v>
      </c>
      <c r="BK240" s="72">
        <f>ROUND(I240*H240,2)</f>
        <v>0</v>
      </c>
      <c r="BL240" s="18" t="s">
        <v>207</v>
      </c>
      <c r="BM240" s="71" t="s">
        <v>445</v>
      </c>
    </row>
    <row r="241" spans="1:65" s="4" customFormat="1" ht="22.9" customHeight="1">
      <c r="B241" s="59"/>
      <c r="C241" s="135"/>
      <c r="D241" s="136" t="s">
        <v>74</v>
      </c>
      <c r="E241" s="136" t="s">
        <v>446</v>
      </c>
      <c r="F241" s="136" t="s">
        <v>447</v>
      </c>
      <c r="G241" s="135"/>
      <c r="H241" s="135"/>
      <c r="J241" s="140">
        <f>BK241</f>
        <v>0</v>
      </c>
      <c r="K241" s="135"/>
      <c r="L241" s="59"/>
      <c r="M241" s="61"/>
      <c r="N241" s="62"/>
      <c r="O241" s="62"/>
      <c r="P241" s="63">
        <f>P242</f>
        <v>0</v>
      </c>
      <c r="Q241" s="62"/>
      <c r="R241" s="63">
        <f>R242</f>
        <v>0</v>
      </c>
      <c r="S241" s="62"/>
      <c r="T241" s="64">
        <f>T242</f>
        <v>0.6825</v>
      </c>
      <c r="AR241" s="60" t="s">
        <v>82</v>
      </c>
      <c r="AT241" s="65" t="s">
        <v>74</v>
      </c>
      <c r="AU241" s="65" t="s">
        <v>80</v>
      </c>
      <c r="AY241" s="60" t="s">
        <v>127</v>
      </c>
      <c r="BK241" s="66">
        <f>BK242</f>
        <v>0</v>
      </c>
    </row>
    <row r="242" spans="1:65" s="26" customFormat="1" ht="22.5">
      <c r="A242" s="23"/>
      <c r="B242" s="5"/>
      <c r="C242" s="141" t="s">
        <v>448</v>
      </c>
      <c r="D242" s="141" t="s">
        <v>129</v>
      </c>
      <c r="E242" s="142" t="s">
        <v>449</v>
      </c>
      <c r="F242" s="143" t="s">
        <v>450</v>
      </c>
      <c r="G242" s="144" t="s">
        <v>132</v>
      </c>
      <c r="H242" s="145">
        <v>9.1</v>
      </c>
      <c r="I242" s="6"/>
      <c r="J242" s="146">
        <f>ROUND(I242*H242,2)</f>
        <v>0</v>
      </c>
      <c r="K242" s="147"/>
      <c r="L242" s="5"/>
      <c r="M242" s="7"/>
      <c r="N242" s="67" t="s">
        <v>40</v>
      </c>
      <c r="O242" s="68"/>
      <c r="P242" s="69">
        <f>O242*H242</f>
        <v>0</v>
      </c>
      <c r="Q242" s="69">
        <v>0</v>
      </c>
      <c r="R242" s="69">
        <f>Q242*H242</f>
        <v>0</v>
      </c>
      <c r="S242" s="69">
        <v>7.4999999999999997E-2</v>
      </c>
      <c r="T242" s="70">
        <f>S242*H242</f>
        <v>0.6825</v>
      </c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R242" s="71" t="s">
        <v>207</v>
      </c>
      <c r="AT242" s="71" t="s">
        <v>129</v>
      </c>
      <c r="AU242" s="71" t="s">
        <v>82</v>
      </c>
      <c r="AY242" s="18" t="s">
        <v>127</v>
      </c>
      <c r="BE242" s="72">
        <f>IF(N242="základní",J242,0)</f>
        <v>0</v>
      </c>
      <c r="BF242" s="72">
        <f>IF(N242="snížená",J242,0)</f>
        <v>0</v>
      </c>
      <c r="BG242" s="72">
        <f>IF(N242="zákl. přenesená",J242,0)</f>
        <v>0</v>
      </c>
      <c r="BH242" s="72">
        <f>IF(N242="sníž. přenesená",J242,0)</f>
        <v>0</v>
      </c>
      <c r="BI242" s="72">
        <f>IF(N242="nulová",J242,0)</f>
        <v>0</v>
      </c>
      <c r="BJ242" s="18" t="s">
        <v>80</v>
      </c>
      <c r="BK242" s="72">
        <f>ROUND(I242*H242,2)</f>
        <v>0</v>
      </c>
      <c r="BL242" s="18" t="s">
        <v>207</v>
      </c>
      <c r="BM242" s="71" t="s">
        <v>451</v>
      </c>
    </row>
    <row r="243" spans="1:65" s="4" customFormat="1" ht="22.9" customHeight="1">
      <c r="B243" s="59"/>
      <c r="C243" s="135"/>
      <c r="D243" s="136" t="s">
        <v>74</v>
      </c>
      <c r="E243" s="136" t="s">
        <v>452</v>
      </c>
      <c r="F243" s="136" t="s">
        <v>453</v>
      </c>
      <c r="G243" s="135"/>
      <c r="H243" s="135"/>
      <c r="J243" s="140">
        <f>BK243</f>
        <v>0</v>
      </c>
      <c r="K243" s="135"/>
      <c r="L243" s="59"/>
      <c r="M243" s="61"/>
      <c r="N243" s="62"/>
      <c r="O243" s="62"/>
      <c r="P243" s="63">
        <f>SUM(P244:P253)</f>
        <v>0</v>
      </c>
      <c r="Q243" s="62"/>
      <c r="R243" s="63">
        <f>SUM(R244:R253)</f>
        <v>1.4897250000000001E-2</v>
      </c>
      <c r="S243" s="62"/>
      <c r="T243" s="64">
        <f>SUM(T244:T253)</f>
        <v>0</v>
      </c>
      <c r="AR243" s="60" t="s">
        <v>82</v>
      </c>
      <c r="AT243" s="65" t="s">
        <v>74</v>
      </c>
      <c r="AU243" s="65" t="s">
        <v>80</v>
      </c>
      <c r="AY243" s="60" t="s">
        <v>127</v>
      </c>
      <c r="BK243" s="66">
        <f>SUM(BK244:BK253)</f>
        <v>0</v>
      </c>
    </row>
    <row r="244" spans="1:65" s="26" customFormat="1" ht="22.5">
      <c r="A244" s="23"/>
      <c r="B244" s="5"/>
      <c r="C244" s="141" t="s">
        <v>454</v>
      </c>
      <c r="D244" s="141" t="s">
        <v>129</v>
      </c>
      <c r="E244" s="142" t="s">
        <v>455</v>
      </c>
      <c r="F244" s="143" t="s">
        <v>456</v>
      </c>
      <c r="G244" s="144" t="s">
        <v>132</v>
      </c>
      <c r="H244" s="145">
        <v>21</v>
      </c>
      <c r="I244" s="6"/>
      <c r="J244" s="146">
        <f>ROUND(I244*H244,2)</f>
        <v>0</v>
      </c>
      <c r="K244" s="147" t="s">
        <v>133</v>
      </c>
      <c r="L244" s="5"/>
      <c r="M244" s="7"/>
      <c r="N244" s="67" t="s">
        <v>40</v>
      </c>
      <c r="O244" s="68"/>
      <c r="P244" s="69">
        <f>O244*H244</f>
        <v>0</v>
      </c>
      <c r="Q244" s="69">
        <v>6.9999999999999994E-5</v>
      </c>
      <c r="R244" s="69">
        <f>Q244*H244</f>
        <v>1.47E-3</v>
      </c>
      <c r="S244" s="69">
        <v>0</v>
      </c>
      <c r="T244" s="70">
        <f>S244*H244</f>
        <v>0</v>
      </c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R244" s="71" t="s">
        <v>207</v>
      </c>
      <c r="AT244" s="71" t="s">
        <v>129</v>
      </c>
      <c r="AU244" s="71" t="s">
        <v>82</v>
      </c>
      <c r="AY244" s="18" t="s">
        <v>127</v>
      </c>
      <c r="BE244" s="72">
        <f>IF(N244="základní",J244,0)</f>
        <v>0</v>
      </c>
      <c r="BF244" s="72">
        <f>IF(N244="snížená",J244,0)</f>
        <v>0</v>
      </c>
      <c r="BG244" s="72">
        <f>IF(N244="zákl. přenesená",J244,0)</f>
        <v>0</v>
      </c>
      <c r="BH244" s="72">
        <f>IF(N244="sníž. přenesená",J244,0)</f>
        <v>0</v>
      </c>
      <c r="BI244" s="72">
        <f>IF(N244="nulová",J244,0)</f>
        <v>0</v>
      </c>
      <c r="BJ244" s="18" t="s">
        <v>80</v>
      </c>
      <c r="BK244" s="72">
        <f>ROUND(I244*H244,2)</f>
        <v>0</v>
      </c>
      <c r="BL244" s="18" t="s">
        <v>207</v>
      </c>
      <c r="BM244" s="71" t="s">
        <v>457</v>
      </c>
    </row>
    <row r="245" spans="1:65" s="26" customFormat="1" ht="22.5">
      <c r="A245" s="23"/>
      <c r="B245" s="5"/>
      <c r="C245" s="141" t="s">
        <v>458</v>
      </c>
      <c r="D245" s="141" t="s">
        <v>129</v>
      </c>
      <c r="E245" s="142" t="s">
        <v>459</v>
      </c>
      <c r="F245" s="143" t="s">
        <v>460</v>
      </c>
      <c r="G245" s="144" t="s">
        <v>132</v>
      </c>
      <c r="H245" s="145">
        <v>21</v>
      </c>
      <c r="I245" s="6"/>
      <c r="J245" s="146">
        <f>ROUND(I245*H245,2)</f>
        <v>0</v>
      </c>
      <c r="K245" s="147" t="s">
        <v>133</v>
      </c>
      <c r="L245" s="5"/>
      <c r="M245" s="7"/>
      <c r="N245" s="67" t="s">
        <v>40</v>
      </c>
      <c r="O245" s="68"/>
      <c r="P245" s="69">
        <f>O245*H245</f>
        <v>0</v>
      </c>
      <c r="Q245" s="69">
        <v>2.0000000000000002E-5</v>
      </c>
      <c r="R245" s="69">
        <f>Q245*H245</f>
        <v>4.2000000000000002E-4</v>
      </c>
      <c r="S245" s="69">
        <v>0</v>
      </c>
      <c r="T245" s="70">
        <f>S245*H245</f>
        <v>0</v>
      </c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R245" s="71" t="s">
        <v>207</v>
      </c>
      <c r="AT245" s="71" t="s">
        <v>129</v>
      </c>
      <c r="AU245" s="71" t="s">
        <v>82</v>
      </c>
      <c r="AY245" s="18" t="s">
        <v>127</v>
      </c>
      <c r="BE245" s="72">
        <f>IF(N245="základní",J245,0)</f>
        <v>0</v>
      </c>
      <c r="BF245" s="72">
        <f>IF(N245="snížená",J245,0)</f>
        <v>0</v>
      </c>
      <c r="BG245" s="72">
        <f>IF(N245="zákl. přenesená",J245,0)</f>
        <v>0</v>
      </c>
      <c r="BH245" s="72">
        <f>IF(N245="sníž. přenesená",J245,0)</f>
        <v>0</v>
      </c>
      <c r="BI245" s="72">
        <f>IF(N245="nulová",J245,0)</f>
        <v>0</v>
      </c>
      <c r="BJ245" s="18" t="s">
        <v>80</v>
      </c>
      <c r="BK245" s="72">
        <f>ROUND(I245*H245,2)</f>
        <v>0</v>
      </c>
      <c r="BL245" s="18" t="s">
        <v>207</v>
      </c>
      <c r="BM245" s="71" t="s">
        <v>461</v>
      </c>
    </row>
    <row r="246" spans="1:65" s="8" customFormat="1">
      <c r="B246" s="73"/>
      <c r="C246" s="148"/>
      <c r="D246" s="149" t="s">
        <v>141</v>
      </c>
      <c r="E246" s="150"/>
      <c r="F246" s="151" t="s">
        <v>462</v>
      </c>
      <c r="G246" s="148"/>
      <c r="H246" s="152">
        <v>21</v>
      </c>
      <c r="J246" s="148"/>
      <c r="K246" s="148"/>
      <c r="L246" s="73"/>
      <c r="M246" s="75"/>
      <c r="N246" s="76"/>
      <c r="O246" s="76"/>
      <c r="P246" s="76"/>
      <c r="Q246" s="76"/>
      <c r="R246" s="76"/>
      <c r="S246" s="76"/>
      <c r="T246" s="77"/>
      <c r="AT246" s="74" t="s">
        <v>141</v>
      </c>
      <c r="AU246" s="74" t="s">
        <v>82</v>
      </c>
      <c r="AV246" s="8" t="s">
        <v>82</v>
      </c>
      <c r="AW246" s="8" t="s">
        <v>31</v>
      </c>
      <c r="AX246" s="8" t="s">
        <v>80</v>
      </c>
      <c r="AY246" s="74" t="s">
        <v>127</v>
      </c>
    </row>
    <row r="247" spans="1:65" s="26" customFormat="1" ht="22.5">
      <c r="A247" s="23"/>
      <c r="B247" s="5"/>
      <c r="C247" s="141" t="s">
        <v>463</v>
      </c>
      <c r="D247" s="141" t="s">
        <v>129</v>
      </c>
      <c r="E247" s="142" t="s">
        <v>464</v>
      </c>
      <c r="F247" s="143" t="s">
        <v>465</v>
      </c>
      <c r="G247" s="144" t="s">
        <v>132</v>
      </c>
      <c r="H247" s="145">
        <v>21</v>
      </c>
      <c r="I247" s="6"/>
      <c r="J247" s="146">
        <f>ROUND(I247*H247,2)</f>
        <v>0</v>
      </c>
      <c r="K247" s="147" t="s">
        <v>133</v>
      </c>
      <c r="L247" s="5"/>
      <c r="M247" s="7"/>
      <c r="N247" s="67" t="s">
        <v>40</v>
      </c>
      <c r="O247" s="68"/>
      <c r="P247" s="69">
        <f>O247*H247</f>
        <v>0</v>
      </c>
      <c r="Q247" s="69">
        <v>1.7000000000000001E-4</v>
      </c>
      <c r="R247" s="69">
        <f>Q247*H247</f>
        <v>3.5700000000000003E-3</v>
      </c>
      <c r="S247" s="69">
        <v>0</v>
      </c>
      <c r="T247" s="70">
        <f>S247*H247</f>
        <v>0</v>
      </c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R247" s="71" t="s">
        <v>207</v>
      </c>
      <c r="AT247" s="71" t="s">
        <v>129</v>
      </c>
      <c r="AU247" s="71" t="s">
        <v>82</v>
      </c>
      <c r="AY247" s="18" t="s">
        <v>127</v>
      </c>
      <c r="BE247" s="72">
        <f>IF(N247="základní",J247,0)</f>
        <v>0</v>
      </c>
      <c r="BF247" s="72">
        <f>IF(N247="snížená",J247,0)</f>
        <v>0</v>
      </c>
      <c r="BG247" s="72">
        <f>IF(N247="zákl. přenesená",J247,0)</f>
        <v>0</v>
      </c>
      <c r="BH247" s="72">
        <f>IF(N247="sníž. přenesená",J247,0)</f>
        <v>0</v>
      </c>
      <c r="BI247" s="72">
        <f>IF(N247="nulová",J247,0)</f>
        <v>0</v>
      </c>
      <c r="BJ247" s="18" t="s">
        <v>80</v>
      </c>
      <c r="BK247" s="72">
        <f>ROUND(I247*H247,2)</f>
        <v>0</v>
      </c>
      <c r="BL247" s="18" t="s">
        <v>207</v>
      </c>
      <c r="BM247" s="71" t="s">
        <v>466</v>
      </c>
    </row>
    <row r="248" spans="1:65" s="26" customFormat="1" ht="22.5">
      <c r="A248" s="23"/>
      <c r="B248" s="5"/>
      <c r="C248" s="141" t="s">
        <v>467</v>
      </c>
      <c r="D248" s="141" t="s">
        <v>129</v>
      </c>
      <c r="E248" s="142" t="s">
        <v>468</v>
      </c>
      <c r="F248" s="143" t="s">
        <v>469</v>
      </c>
      <c r="G248" s="144" t="s">
        <v>132</v>
      </c>
      <c r="H248" s="145">
        <v>21</v>
      </c>
      <c r="I248" s="6"/>
      <c r="J248" s="146">
        <f>ROUND(I248*H248,2)</f>
        <v>0</v>
      </c>
      <c r="K248" s="147" t="s">
        <v>133</v>
      </c>
      <c r="L248" s="5"/>
      <c r="M248" s="7"/>
      <c r="N248" s="67" t="s">
        <v>40</v>
      </c>
      <c r="O248" s="68"/>
      <c r="P248" s="69">
        <f>O248*H248</f>
        <v>0</v>
      </c>
      <c r="Q248" s="69">
        <v>1.2E-4</v>
      </c>
      <c r="R248" s="69">
        <f>Q248*H248</f>
        <v>2.5200000000000001E-3</v>
      </c>
      <c r="S248" s="69">
        <v>0</v>
      </c>
      <c r="T248" s="70">
        <f>S248*H248</f>
        <v>0</v>
      </c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R248" s="71" t="s">
        <v>207</v>
      </c>
      <c r="AT248" s="71" t="s">
        <v>129</v>
      </c>
      <c r="AU248" s="71" t="s">
        <v>82</v>
      </c>
      <c r="AY248" s="18" t="s">
        <v>127</v>
      </c>
      <c r="BE248" s="72">
        <f>IF(N248="základní",J248,0)</f>
        <v>0</v>
      </c>
      <c r="BF248" s="72">
        <f>IF(N248="snížená",J248,0)</f>
        <v>0</v>
      </c>
      <c r="BG248" s="72">
        <f>IF(N248="zákl. přenesená",J248,0)</f>
        <v>0</v>
      </c>
      <c r="BH248" s="72">
        <f>IF(N248="sníž. přenesená",J248,0)</f>
        <v>0</v>
      </c>
      <c r="BI248" s="72">
        <f>IF(N248="nulová",J248,0)</f>
        <v>0</v>
      </c>
      <c r="BJ248" s="18" t="s">
        <v>80</v>
      </c>
      <c r="BK248" s="72">
        <f>ROUND(I248*H248,2)</f>
        <v>0</v>
      </c>
      <c r="BL248" s="18" t="s">
        <v>207</v>
      </c>
      <c r="BM248" s="71" t="s">
        <v>470</v>
      </c>
    </row>
    <row r="249" spans="1:65" s="26" customFormat="1" ht="22.5">
      <c r="A249" s="23"/>
      <c r="B249" s="5"/>
      <c r="C249" s="141" t="s">
        <v>471</v>
      </c>
      <c r="D249" s="141" t="s">
        <v>129</v>
      </c>
      <c r="E249" s="142" t="s">
        <v>472</v>
      </c>
      <c r="F249" s="143" t="s">
        <v>473</v>
      </c>
      <c r="G249" s="144" t="s">
        <v>132</v>
      </c>
      <c r="H249" s="145">
        <v>21</v>
      </c>
      <c r="I249" s="6"/>
      <c r="J249" s="146">
        <f>ROUND(I249*H249,2)</f>
        <v>0</v>
      </c>
      <c r="K249" s="147" t="s">
        <v>133</v>
      </c>
      <c r="L249" s="5"/>
      <c r="M249" s="7"/>
      <c r="N249" s="67" t="s">
        <v>40</v>
      </c>
      <c r="O249" s="68"/>
      <c r="P249" s="69">
        <f>O249*H249</f>
        <v>0</v>
      </c>
      <c r="Q249" s="69">
        <v>1.2E-4</v>
      </c>
      <c r="R249" s="69">
        <f>Q249*H249</f>
        <v>2.5200000000000001E-3</v>
      </c>
      <c r="S249" s="69">
        <v>0</v>
      </c>
      <c r="T249" s="70">
        <f>S249*H249</f>
        <v>0</v>
      </c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R249" s="71" t="s">
        <v>207</v>
      </c>
      <c r="AT249" s="71" t="s">
        <v>129</v>
      </c>
      <c r="AU249" s="71" t="s">
        <v>82</v>
      </c>
      <c r="AY249" s="18" t="s">
        <v>127</v>
      </c>
      <c r="BE249" s="72">
        <f>IF(N249="základní",J249,0)</f>
        <v>0</v>
      </c>
      <c r="BF249" s="72">
        <f>IF(N249="snížená",J249,0)</f>
        <v>0</v>
      </c>
      <c r="BG249" s="72">
        <f>IF(N249="zákl. přenesená",J249,0)</f>
        <v>0</v>
      </c>
      <c r="BH249" s="72">
        <f>IF(N249="sníž. přenesená",J249,0)</f>
        <v>0</v>
      </c>
      <c r="BI249" s="72">
        <f>IF(N249="nulová",J249,0)</f>
        <v>0</v>
      </c>
      <c r="BJ249" s="18" t="s">
        <v>80</v>
      </c>
      <c r="BK249" s="72">
        <f>ROUND(I249*H249,2)</f>
        <v>0</v>
      </c>
      <c r="BL249" s="18" t="s">
        <v>207</v>
      </c>
      <c r="BM249" s="71" t="s">
        <v>474</v>
      </c>
    </row>
    <row r="250" spans="1:65" s="26" customFormat="1" ht="22.5">
      <c r="A250" s="23"/>
      <c r="B250" s="5"/>
      <c r="C250" s="141" t="s">
        <v>475</v>
      </c>
      <c r="D250" s="141" t="s">
        <v>129</v>
      </c>
      <c r="E250" s="142" t="s">
        <v>476</v>
      </c>
      <c r="F250" s="143" t="s">
        <v>477</v>
      </c>
      <c r="G250" s="144" t="s">
        <v>132</v>
      </c>
      <c r="H250" s="145">
        <v>10.725</v>
      </c>
      <c r="I250" s="6"/>
      <c r="J250" s="146">
        <f>ROUND(I250*H250,2)</f>
        <v>0</v>
      </c>
      <c r="K250" s="147" t="s">
        <v>133</v>
      </c>
      <c r="L250" s="5"/>
      <c r="M250" s="7"/>
      <c r="N250" s="67" t="s">
        <v>40</v>
      </c>
      <c r="O250" s="68"/>
      <c r="P250" s="69">
        <f>O250*H250</f>
        <v>0</v>
      </c>
      <c r="Q250" s="69">
        <v>2.0000000000000001E-4</v>
      </c>
      <c r="R250" s="69">
        <f>Q250*H250</f>
        <v>2.1450000000000002E-3</v>
      </c>
      <c r="S250" s="69">
        <v>0</v>
      </c>
      <c r="T250" s="70">
        <f>S250*H250</f>
        <v>0</v>
      </c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R250" s="71" t="s">
        <v>207</v>
      </c>
      <c r="AT250" s="71" t="s">
        <v>129</v>
      </c>
      <c r="AU250" s="71" t="s">
        <v>82</v>
      </c>
      <c r="AY250" s="18" t="s">
        <v>127</v>
      </c>
      <c r="BE250" s="72">
        <f>IF(N250="základní",J250,0)</f>
        <v>0</v>
      </c>
      <c r="BF250" s="72">
        <f>IF(N250="snížená",J250,0)</f>
        <v>0</v>
      </c>
      <c r="BG250" s="72">
        <f>IF(N250="zákl. přenesená",J250,0)</f>
        <v>0</v>
      </c>
      <c r="BH250" s="72">
        <f>IF(N250="sníž. přenesená",J250,0)</f>
        <v>0</v>
      </c>
      <c r="BI250" s="72">
        <f>IF(N250="nulová",J250,0)</f>
        <v>0</v>
      </c>
      <c r="BJ250" s="18" t="s">
        <v>80</v>
      </c>
      <c r="BK250" s="72">
        <f>ROUND(I250*H250,2)</f>
        <v>0</v>
      </c>
      <c r="BL250" s="18" t="s">
        <v>207</v>
      </c>
      <c r="BM250" s="71" t="s">
        <v>478</v>
      </c>
    </row>
    <row r="251" spans="1:65" s="26" customFormat="1" ht="21.75" customHeight="1">
      <c r="A251" s="23"/>
      <c r="B251" s="5"/>
      <c r="C251" s="141" t="s">
        <v>479</v>
      </c>
      <c r="D251" s="141" t="s">
        <v>129</v>
      </c>
      <c r="E251" s="142" t="s">
        <v>480</v>
      </c>
      <c r="F251" s="143" t="s">
        <v>481</v>
      </c>
      <c r="G251" s="144" t="s">
        <v>132</v>
      </c>
      <c r="H251" s="145">
        <v>10.725</v>
      </c>
      <c r="I251" s="6"/>
      <c r="J251" s="146">
        <f>ROUND(I251*H251,2)</f>
        <v>0</v>
      </c>
      <c r="K251" s="147" t="s">
        <v>133</v>
      </c>
      <c r="L251" s="5"/>
      <c r="M251" s="7"/>
      <c r="N251" s="67" t="s">
        <v>40</v>
      </c>
      <c r="O251" s="68"/>
      <c r="P251" s="69">
        <f>O251*H251</f>
        <v>0</v>
      </c>
      <c r="Q251" s="69">
        <v>0</v>
      </c>
      <c r="R251" s="69">
        <f>Q251*H251</f>
        <v>0</v>
      </c>
      <c r="S251" s="69">
        <v>0</v>
      </c>
      <c r="T251" s="70">
        <f>S251*H251</f>
        <v>0</v>
      </c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R251" s="71" t="s">
        <v>207</v>
      </c>
      <c r="AT251" s="71" t="s">
        <v>129</v>
      </c>
      <c r="AU251" s="71" t="s">
        <v>82</v>
      </c>
      <c r="AY251" s="18" t="s">
        <v>127</v>
      </c>
      <c r="BE251" s="72">
        <f>IF(N251="základní",J251,0)</f>
        <v>0</v>
      </c>
      <c r="BF251" s="72">
        <f>IF(N251="snížená",J251,0)</f>
        <v>0</v>
      </c>
      <c r="BG251" s="72">
        <f>IF(N251="zákl. přenesená",J251,0)</f>
        <v>0</v>
      </c>
      <c r="BH251" s="72">
        <f>IF(N251="sníž. přenesená",J251,0)</f>
        <v>0</v>
      </c>
      <c r="BI251" s="72">
        <f>IF(N251="nulová",J251,0)</f>
        <v>0</v>
      </c>
      <c r="BJ251" s="18" t="s">
        <v>80</v>
      </c>
      <c r="BK251" s="72">
        <f>ROUND(I251*H251,2)</f>
        <v>0</v>
      </c>
      <c r="BL251" s="18" t="s">
        <v>207</v>
      </c>
      <c r="BM251" s="71" t="s">
        <v>482</v>
      </c>
    </row>
    <row r="252" spans="1:65" s="8" customFormat="1">
      <c r="B252" s="73"/>
      <c r="C252" s="148"/>
      <c r="D252" s="149" t="s">
        <v>141</v>
      </c>
      <c r="E252" s="150"/>
      <c r="F252" s="151" t="s">
        <v>483</v>
      </c>
      <c r="G252" s="148"/>
      <c r="H252" s="152">
        <v>10.725</v>
      </c>
      <c r="J252" s="148"/>
      <c r="K252" s="148"/>
      <c r="L252" s="73"/>
      <c r="M252" s="75"/>
      <c r="N252" s="76"/>
      <c r="O252" s="76"/>
      <c r="P252" s="76"/>
      <c r="Q252" s="76"/>
      <c r="R252" s="76"/>
      <c r="S252" s="76"/>
      <c r="T252" s="77"/>
      <c r="AT252" s="74" t="s">
        <v>141</v>
      </c>
      <c r="AU252" s="74" t="s">
        <v>82</v>
      </c>
      <c r="AV252" s="8" t="s">
        <v>82</v>
      </c>
      <c r="AW252" s="8" t="s">
        <v>31</v>
      </c>
      <c r="AX252" s="8" t="s">
        <v>80</v>
      </c>
      <c r="AY252" s="74" t="s">
        <v>127</v>
      </c>
    </row>
    <row r="253" spans="1:65" s="26" customFormat="1" ht="22.5">
      <c r="A253" s="23"/>
      <c r="B253" s="5"/>
      <c r="C253" s="141" t="s">
        <v>484</v>
      </c>
      <c r="D253" s="141" t="s">
        <v>129</v>
      </c>
      <c r="E253" s="142" t="s">
        <v>485</v>
      </c>
      <c r="F253" s="143" t="s">
        <v>486</v>
      </c>
      <c r="G253" s="144" t="s">
        <v>132</v>
      </c>
      <c r="H253" s="145">
        <v>10.725</v>
      </c>
      <c r="I253" s="6"/>
      <c r="J253" s="146">
        <f>ROUND(I253*H253,2)</f>
        <v>0</v>
      </c>
      <c r="K253" s="147" t="s">
        <v>133</v>
      </c>
      <c r="L253" s="5"/>
      <c r="M253" s="7"/>
      <c r="N253" s="67" t="s">
        <v>40</v>
      </c>
      <c r="O253" s="68"/>
      <c r="P253" s="69">
        <f>O253*H253</f>
        <v>0</v>
      </c>
      <c r="Q253" s="69">
        <v>2.1000000000000001E-4</v>
      </c>
      <c r="R253" s="69">
        <f>Q253*H253</f>
        <v>2.2522499999999999E-3</v>
      </c>
      <c r="S253" s="69">
        <v>0</v>
      </c>
      <c r="T253" s="70">
        <f>S253*H253</f>
        <v>0</v>
      </c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R253" s="71" t="s">
        <v>207</v>
      </c>
      <c r="AT253" s="71" t="s">
        <v>129</v>
      </c>
      <c r="AU253" s="71" t="s">
        <v>82</v>
      </c>
      <c r="AY253" s="18" t="s">
        <v>127</v>
      </c>
      <c r="BE253" s="72">
        <f>IF(N253="základní",J253,0)</f>
        <v>0</v>
      </c>
      <c r="BF253" s="72">
        <f>IF(N253="snížená",J253,0)</f>
        <v>0</v>
      </c>
      <c r="BG253" s="72">
        <f>IF(N253="zákl. přenesená",J253,0)</f>
        <v>0</v>
      </c>
      <c r="BH253" s="72">
        <f>IF(N253="sníž. přenesená",J253,0)</f>
        <v>0</v>
      </c>
      <c r="BI253" s="72">
        <f>IF(N253="nulová",J253,0)</f>
        <v>0</v>
      </c>
      <c r="BJ253" s="18" t="s">
        <v>80</v>
      </c>
      <c r="BK253" s="72">
        <f>ROUND(I253*H253,2)</f>
        <v>0</v>
      </c>
      <c r="BL253" s="18" t="s">
        <v>207</v>
      </c>
      <c r="BM253" s="71" t="s">
        <v>487</v>
      </c>
    </row>
    <row r="254" spans="1:65" s="4" customFormat="1" ht="25.9" customHeight="1">
      <c r="B254" s="59"/>
      <c r="C254" s="135"/>
      <c r="D254" s="136" t="s">
        <v>74</v>
      </c>
      <c r="E254" s="136" t="s">
        <v>488</v>
      </c>
      <c r="F254" s="136" t="s">
        <v>489</v>
      </c>
      <c r="G254" s="135"/>
      <c r="H254" s="135"/>
      <c r="J254" s="138">
        <f>BK254</f>
        <v>0</v>
      </c>
      <c r="K254" s="135"/>
      <c r="L254" s="59"/>
      <c r="M254" s="61"/>
      <c r="N254" s="62"/>
      <c r="O254" s="62"/>
      <c r="P254" s="63">
        <f>P255+P257+P259+P261</f>
        <v>0</v>
      </c>
      <c r="Q254" s="62"/>
      <c r="R254" s="63">
        <f>R255+R257+R259+R261</f>
        <v>0</v>
      </c>
      <c r="S254" s="62"/>
      <c r="T254" s="64">
        <f>T255+T257+T259+T261</f>
        <v>0</v>
      </c>
      <c r="AR254" s="60" t="s">
        <v>153</v>
      </c>
      <c r="AT254" s="65" t="s">
        <v>74</v>
      </c>
      <c r="AU254" s="65" t="s">
        <v>75</v>
      </c>
      <c r="AY254" s="60" t="s">
        <v>127</v>
      </c>
      <c r="BK254" s="66">
        <f>BK255+BK257+BK259+BK261</f>
        <v>0</v>
      </c>
    </row>
    <row r="255" spans="1:65" s="4" customFormat="1" ht="22.9" customHeight="1">
      <c r="B255" s="59"/>
      <c r="C255" s="135"/>
      <c r="D255" s="136" t="s">
        <v>74</v>
      </c>
      <c r="E255" s="136" t="s">
        <v>490</v>
      </c>
      <c r="F255" s="136" t="s">
        <v>491</v>
      </c>
      <c r="G255" s="135"/>
      <c r="H255" s="135"/>
      <c r="J255" s="140">
        <f>BK255</f>
        <v>0</v>
      </c>
      <c r="K255" s="135"/>
      <c r="L255" s="59"/>
      <c r="M255" s="61"/>
      <c r="N255" s="62"/>
      <c r="O255" s="62"/>
      <c r="P255" s="63">
        <f>P256</f>
        <v>0</v>
      </c>
      <c r="Q255" s="62"/>
      <c r="R255" s="63">
        <f>R256</f>
        <v>0</v>
      </c>
      <c r="S255" s="62"/>
      <c r="T255" s="64">
        <f>T256</f>
        <v>0</v>
      </c>
      <c r="AR255" s="60" t="s">
        <v>153</v>
      </c>
      <c r="AT255" s="65" t="s">
        <v>74</v>
      </c>
      <c r="AU255" s="65" t="s">
        <v>80</v>
      </c>
      <c r="AY255" s="60" t="s">
        <v>127</v>
      </c>
      <c r="BK255" s="66">
        <f>BK256</f>
        <v>0</v>
      </c>
    </row>
    <row r="256" spans="1:65" s="26" customFormat="1" ht="16.5" customHeight="1">
      <c r="A256" s="23"/>
      <c r="B256" s="5"/>
      <c r="C256" s="141" t="s">
        <v>492</v>
      </c>
      <c r="D256" s="141" t="s">
        <v>129</v>
      </c>
      <c r="E256" s="142" t="s">
        <v>493</v>
      </c>
      <c r="F256" s="143" t="s">
        <v>494</v>
      </c>
      <c r="G256" s="144" t="s">
        <v>224</v>
      </c>
      <c r="H256" s="145">
        <v>1</v>
      </c>
      <c r="I256" s="6"/>
      <c r="J256" s="146">
        <f>ROUND(I256*H256,2)</f>
        <v>0</v>
      </c>
      <c r="K256" s="147" t="s">
        <v>133</v>
      </c>
      <c r="L256" s="5"/>
      <c r="M256" s="7"/>
      <c r="N256" s="67" t="s">
        <v>40</v>
      </c>
      <c r="O256" s="68"/>
      <c r="P256" s="69">
        <f>O256*H256</f>
        <v>0</v>
      </c>
      <c r="Q256" s="69">
        <v>0</v>
      </c>
      <c r="R256" s="69">
        <f>Q256*H256</f>
        <v>0</v>
      </c>
      <c r="S256" s="69">
        <v>0</v>
      </c>
      <c r="T256" s="70">
        <f>S256*H256</f>
        <v>0</v>
      </c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R256" s="71" t="s">
        <v>495</v>
      </c>
      <c r="AT256" s="71" t="s">
        <v>129</v>
      </c>
      <c r="AU256" s="71" t="s">
        <v>82</v>
      </c>
      <c r="AY256" s="18" t="s">
        <v>127</v>
      </c>
      <c r="BE256" s="72">
        <f>IF(N256="základní",J256,0)</f>
        <v>0</v>
      </c>
      <c r="BF256" s="72">
        <f>IF(N256="snížená",J256,0)</f>
        <v>0</v>
      </c>
      <c r="BG256" s="72">
        <f>IF(N256="zákl. přenesená",J256,0)</f>
        <v>0</v>
      </c>
      <c r="BH256" s="72">
        <f>IF(N256="sníž. přenesená",J256,0)</f>
        <v>0</v>
      </c>
      <c r="BI256" s="72">
        <f>IF(N256="nulová",J256,0)</f>
        <v>0</v>
      </c>
      <c r="BJ256" s="18" t="s">
        <v>80</v>
      </c>
      <c r="BK256" s="72">
        <f>ROUND(I256*H256,2)</f>
        <v>0</v>
      </c>
      <c r="BL256" s="18" t="s">
        <v>495</v>
      </c>
      <c r="BM256" s="71" t="s">
        <v>496</v>
      </c>
    </row>
    <row r="257" spans="1:65" s="4" customFormat="1" ht="22.9" customHeight="1">
      <c r="B257" s="59"/>
      <c r="C257" s="135"/>
      <c r="D257" s="136" t="s">
        <v>74</v>
      </c>
      <c r="E257" s="136" t="s">
        <v>497</v>
      </c>
      <c r="F257" s="136" t="s">
        <v>498</v>
      </c>
      <c r="G257" s="135"/>
      <c r="H257" s="135"/>
      <c r="J257" s="140">
        <f>BK257</f>
        <v>0</v>
      </c>
      <c r="K257" s="135"/>
      <c r="L257" s="59"/>
      <c r="M257" s="61"/>
      <c r="N257" s="62"/>
      <c r="O257" s="62"/>
      <c r="P257" s="63">
        <f>P258</f>
        <v>0</v>
      </c>
      <c r="Q257" s="62"/>
      <c r="R257" s="63">
        <f>R258</f>
        <v>0</v>
      </c>
      <c r="S257" s="62"/>
      <c r="T257" s="64">
        <f>T258</f>
        <v>0</v>
      </c>
      <c r="AR257" s="60" t="s">
        <v>153</v>
      </c>
      <c r="AT257" s="65" t="s">
        <v>74</v>
      </c>
      <c r="AU257" s="65" t="s">
        <v>80</v>
      </c>
      <c r="AY257" s="60" t="s">
        <v>127</v>
      </c>
      <c r="BK257" s="66">
        <f>BK258</f>
        <v>0</v>
      </c>
    </row>
    <row r="258" spans="1:65" s="26" customFormat="1" ht="22.5">
      <c r="A258" s="23"/>
      <c r="B258" s="5"/>
      <c r="C258" s="141" t="s">
        <v>499</v>
      </c>
      <c r="D258" s="141" t="s">
        <v>129</v>
      </c>
      <c r="E258" s="142" t="s">
        <v>500</v>
      </c>
      <c r="F258" s="143" t="s">
        <v>501</v>
      </c>
      <c r="G258" s="144" t="s">
        <v>502</v>
      </c>
      <c r="H258" s="145">
        <v>20</v>
      </c>
      <c r="I258" s="6"/>
      <c r="J258" s="146">
        <f>ROUND(I258*H258,2)</f>
        <v>0</v>
      </c>
      <c r="K258" s="147" t="s">
        <v>133</v>
      </c>
      <c r="L258" s="5"/>
      <c r="M258" s="7"/>
      <c r="N258" s="67" t="s">
        <v>40</v>
      </c>
      <c r="O258" s="68"/>
      <c r="P258" s="69">
        <f>O258*H258</f>
        <v>0</v>
      </c>
      <c r="Q258" s="69">
        <v>0</v>
      </c>
      <c r="R258" s="69">
        <f>Q258*H258</f>
        <v>0</v>
      </c>
      <c r="S258" s="69">
        <v>0</v>
      </c>
      <c r="T258" s="70">
        <f>S258*H258</f>
        <v>0</v>
      </c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R258" s="71" t="s">
        <v>495</v>
      </c>
      <c r="AT258" s="71" t="s">
        <v>129</v>
      </c>
      <c r="AU258" s="71" t="s">
        <v>82</v>
      </c>
      <c r="AY258" s="18" t="s">
        <v>127</v>
      </c>
      <c r="BE258" s="72">
        <f>IF(N258="základní",J258,0)</f>
        <v>0</v>
      </c>
      <c r="BF258" s="72">
        <f>IF(N258="snížená",J258,0)</f>
        <v>0</v>
      </c>
      <c r="BG258" s="72">
        <f>IF(N258="zákl. přenesená",J258,0)</f>
        <v>0</v>
      </c>
      <c r="BH258" s="72">
        <f>IF(N258="sníž. přenesená",J258,0)</f>
        <v>0</v>
      </c>
      <c r="BI258" s="72">
        <f>IF(N258="nulová",J258,0)</f>
        <v>0</v>
      </c>
      <c r="BJ258" s="18" t="s">
        <v>80</v>
      </c>
      <c r="BK258" s="72">
        <f>ROUND(I258*H258,2)</f>
        <v>0</v>
      </c>
      <c r="BL258" s="18" t="s">
        <v>495</v>
      </c>
      <c r="BM258" s="71" t="s">
        <v>503</v>
      </c>
    </row>
    <row r="259" spans="1:65" s="4" customFormat="1" ht="22.9" customHeight="1">
      <c r="B259" s="59"/>
      <c r="C259" s="135"/>
      <c r="D259" s="136" t="s">
        <v>74</v>
      </c>
      <c r="E259" s="136" t="s">
        <v>504</v>
      </c>
      <c r="F259" s="136" t="s">
        <v>505</v>
      </c>
      <c r="G259" s="135"/>
      <c r="H259" s="135"/>
      <c r="J259" s="140">
        <f>BK259</f>
        <v>0</v>
      </c>
      <c r="K259" s="135"/>
      <c r="L259" s="59"/>
      <c r="M259" s="61"/>
      <c r="N259" s="62"/>
      <c r="O259" s="62"/>
      <c r="P259" s="63">
        <f>P260</f>
        <v>0</v>
      </c>
      <c r="Q259" s="62"/>
      <c r="R259" s="63">
        <f>R260</f>
        <v>0</v>
      </c>
      <c r="S259" s="62"/>
      <c r="T259" s="64">
        <f>T260</f>
        <v>0</v>
      </c>
      <c r="AR259" s="60" t="s">
        <v>153</v>
      </c>
      <c r="AT259" s="65" t="s">
        <v>74</v>
      </c>
      <c r="AU259" s="65" t="s">
        <v>80</v>
      </c>
      <c r="AY259" s="60" t="s">
        <v>127</v>
      </c>
      <c r="BK259" s="66">
        <f>BK260</f>
        <v>0</v>
      </c>
    </row>
    <row r="260" spans="1:65" s="26" customFormat="1" ht="16.5" customHeight="1">
      <c r="A260" s="23"/>
      <c r="B260" s="5"/>
      <c r="C260" s="141" t="s">
        <v>506</v>
      </c>
      <c r="D260" s="141" t="s">
        <v>129</v>
      </c>
      <c r="E260" s="142" t="s">
        <v>507</v>
      </c>
      <c r="F260" s="143" t="s">
        <v>508</v>
      </c>
      <c r="G260" s="144" t="s">
        <v>224</v>
      </c>
      <c r="H260" s="145">
        <v>1</v>
      </c>
      <c r="I260" s="6"/>
      <c r="J260" s="146">
        <f>ROUND(I260*H260,2)</f>
        <v>0</v>
      </c>
      <c r="K260" s="147" t="s">
        <v>133</v>
      </c>
      <c r="L260" s="5"/>
      <c r="M260" s="7"/>
      <c r="N260" s="67" t="s">
        <v>40</v>
      </c>
      <c r="O260" s="68"/>
      <c r="P260" s="69">
        <f>O260*H260</f>
        <v>0</v>
      </c>
      <c r="Q260" s="69">
        <v>0</v>
      </c>
      <c r="R260" s="69">
        <f>Q260*H260</f>
        <v>0</v>
      </c>
      <c r="S260" s="69">
        <v>0</v>
      </c>
      <c r="T260" s="70">
        <f>S260*H260</f>
        <v>0</v>
      </c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R260" s="71" t="s">
        <v>495</v>
      </c>
      <c r="AT260" s="71" t="s">
        <v>129</v>
      </c>
      <c r="AU260" s="71" t="s">
        <v>82</v>
      </c>
      <c r="AY260" s="18" t="s">
        <v>127</v>
      </c>
      <c r="BE260" s="72">
        <f>IF(N260="základní",J260,0)</f>
        <v>0</v>
      </c>
      <c r="BF260" s="72">
        <f>IF(N260="snížená",J260,0)</f>
        <v>0</v>
      </c>
      <c r="BG260" s="72">
        <f>IF(N260="zákl. přenesená",J260,0)</f>
        <v>0</v>
      </c>
      <c r="BH260" s="72">
        <f>IF(N260="sníž. přenesená",J260,0)</f>
        <v>0</v>
      </c>
      <c r="BI260" s="72">
        <f>IF(N260="nulová",J260,0)</f>
        <v>0</v>
      </c>
      <c r="BJ260" s="18" t="s">
        <v>80</v>
      </c>
      <c r="BK260" s="72">
        <f>ROUND(I260*H260,2)</f>
        <v>0</v>
      </c>
      <c r="BL260" s="18" t="s">
        <v>495</v>
      </c>
      <c r="BM260" s="71" t="s">
        <v>509</v>
      </c>
    </row>
    <row r="261" spans="1:65" s="4" customFormat="1" ht="22.9" customHeight="1">
      <c r="B261" s="59"/>
      <c r="C261" s="135"/>
      <c r="D261" s="136" t="s">
        <v>74</v>
      </c>
      <c r="E261" s="136" t="s">
        <v>510</v>
      </c>
      <c r="F261" s="136" t="s">
        <v>511</v>
      </c>
      <c r="G261" s="135"/>
      <c r="H261" s="135"/>
      <c r="J261" s="140">
        <f>BK261</f>
        <v>0</v>
      </c>
      <c r="K261" s="135"/>
      <c r="L261" s="59"/>
      <c r="M261" s="61"/>
      <c r="N261" s="62"/>
      <c r="O261" s="62"/>
      <c r="P261" s="63">
        <f>P262</f>
        <v>0</v>
      </c>
      <c r="Q261" s="62"/>
      <c r="R261" s="63">
        <f>R262</f>
        <v>0</v>
      </c>
      <c r="S261" s="62"/>
      <c r="T261" s="64">
        <f>T262</f>
        <v>0</v>
      </c>
      <c r="AR261" s="60" t="s">
        <v>153</v>
      </c>
      <c r="AT261" s="65" t="s">
        <v>74</v>
      </c>
      <c r="AU261" s="65" t="s">
        <v>80</v>
      </c>
      <c r="AY261" s="60" t="s">
        <v>127</v>
      </c>
      <c r="BK261" s="66">
        <f>BK262</f>
        <v>0</v>
      </c>
    </row>
    <row r="262" spans="1:65" s="26" customFormat="1" ht="16.5" customHeight="1">
      <c r="A262" s="23"/>
      <c r="B262" s="5"/>
      <c r="C262" s="141" t="s">
        <v>512</v>
      </c>
      <c r="D262" s="141" t="s">
        <v>129</v>
      </c>
      <c r="E262" s="142" t="s">
        <v>513</v>
      </c>
      <c r="F262" s="143" t="s">
        <v>514</v>
      </c>
      <c r="G262" s="144" t="s">
        <v>224</v>
      </c>
      <c r="H262" s="145">
        <v>1</v>
      </c>
      <c r="I262" s="6"/>
      <c r="J262" s="146">
        <f>ROUND(I262*H262,2)</f>
        <v>0</v>
      </c>
      <c r="K262" s="147" t="s">
        <v>133</v>
      </c>
      <c r="L262" s="5"/>
      <c r="M262" s="14"/>
      <c r="N262" s="90" t="s">
        <v>40</v>
      </c>
      <c r="O262" s="91"/>
      <c r="P262" s="92">
        <f>O262*H262</f>
        <v>0</v>
      </c>
      <c r="Q262" s="92">
        <v>0</v>
      </c>
      <c r="R262" s="92">
        <f>Q262*H262</f>
        <v>0</v>
      </c>
      <c r="S262" s="92">
        <v>0</v>
      </c>
      <c r="T262" s="93">
        <f>S262*H262</f>
        <v>0</v>
      </c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R262" s="71" t="s">
        <v>495</v>
      </c>
      <c r="AT262" s="71" t="s">
        <v>129</v>
      </c>
      <c r="AU262" s="71" t="s">
        <v>82</v>
      </c>
      <c r="AY262" s="18" t="s">
        <v>127</v>
      </c>
      <c r="BE262" s="72">
        <f>IF(N262="základní",J262,0)</f>
        <v>0</v>
      </c>
      <c r="BF262" s="72">
        <f>IF(N262="snížená",J262,0)</f>
        <v>0</v>
      </c>
      <c r="BG262" s="72">
        <f>IF(N262="zákl. přenesená",J262,0)</f>
        <v>0</v>
      </c>
      <c r="BH262" s="72">
        <f>IF(N262="sníž. přenesená",J262,0)</f>
        <v>0</v>
      </c>
      <c r="BI262" s="72">
        <f>IF(N262="nulová",J262,0)</f>
        <v>0</v>
      </c>
      <c r="BJ262" s="18" t="s">
        <v>80</v>
      </c>
      <c r="BK262" s="72">
        <f>ROUND(I262*H262,2)</f>
        <v>0</v>
      </c>
      <c r="BL262" s="18" t="s">
        <v>495</v>
      </c>
      <c r="BM262" s="71" t="s">
        <v>515</v>
      </c>
    </row>
    <row r="263" spans="1:65" s="26" customFormat="1" ht="6.95" customHeight="1">
      <c r="A263" s="23"/>
      <c r="B263" s="39"/>
      <c r="C263" s="129"/>
      <c r="D263" s="129"/>
      <c r="E263" s="129"/>
      <c r="F263" s="129"/>
      <c r="G263" s="129"/>
      <c r="H263" s="129"/>
      <c r="I263" s="40"/>
      <c r="J263" s="129"/>
      <c r="K263" s="129"/>
      <c r="L263" s="5"/>
      <c r="M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</row>
  </sheetData>
  <sheetProtection password="EE71" sheet="1" objects="1" scenarios="1"/>
  <autoFilter ref="C134:K262"/>
  <mergeCells count="6">
    <mergeCell ref="E127:H127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schodiste - PD na opravu ...</vt:lpstr>
      <vt:lpstr>'Rekapitulace stavby'!Názvy_tisku</vt:lpstr>
      <vt:lpstr>'schodiste - PD na opravu ...'!Názvy_tisku</vt:lpstr>
      <vt:lpstr>'Rekapitulace stavby'!Oblast_tisku</vt:lpstr>
      <vt:lpstr>'schodiste - PD na opravu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Eva-TOSH\Eva</dc:creator>
  <dc:description/>
  <cp:lastModifiedBy>Andrea</cp:lastModifiedBy>
  <cp:revision>1</cp:revision>
  <dcterms:created xsi:type="dcterms:W3CDTF">2021-05-31T11:41:24Z</dcterms:created>
  <dcterms:modified xsi:type="dcterms:W3CDTF">2021-05-31T12:02:13Z</dcterms:modified>
  <dc:language>cs-CZ</dc:language>
</cp:coreProperties>
</file>